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<sst xmlns="http://schemas.openxmlformats.org/spreadsheetml/2006/main" count="3115" uniqueCount="2065">
  <si>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</si>
  <si>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</si>
  <si>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</si>
  <si>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</si>
  <si>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</si>
  <si>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</si>
  <si>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</si>
  <si>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</si>
  <si>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</si>
  <si>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</si>
  <si>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</si>
  <si>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</si>
  <si>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</si>
  <si>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</si>
  <si>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</si>
  <si>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</si>
  <si>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</si>
  <si>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</si>
  <si>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</si>
  <si>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</si>
  <si>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</si>
  <si>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</si>
  <si>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</si>
  <si>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</si>
  <si>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</si>
  <si>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</si>
  <si>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</si>
  <si>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</si>
  <si>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</si>
  <si>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</si>
  <si>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</si>
  <si>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</si>
  <si>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</si>
  <si>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</si>
  <si>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</si>
  <si>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</si>
  <si>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</si>
  <si>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</si>
  <si>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</si>
  <si>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</si>
  <si>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</si>
  <si>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</si>
  <si>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</si>
  <si>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</si>
  <si>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</si>
  <si>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</si>
  <si>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</si>
  <si>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</si>
  <si>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</si>
  <si>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</si>
  <si>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</si>
  <si>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</si>
  <si>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</si>
  <si>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</si>
  <si>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</si>
  <si>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</si>
  <si>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</si>
  <si>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</si>
  <si>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</si>
  <si>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</si>
  <si>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</si>
  <si>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</si>
  <si>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</si>
  <si>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</si>
  <si>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</si>
  <si>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</si>
  <si>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</si>
  <si>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</si>
  <si>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</si>
  <si>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</si>
  <si>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</si>
  <si>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</si>
  <si>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</si>
  <si>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</si>
  <si>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</si>
  <si>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</si>
  <si>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</si>
  <si>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</si>
  <si>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</si>
  <si>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</si>
  <si>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</si>
  <si>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</si>
  <si>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</si>
  <si>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</si>
  <si>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</si>
  <si>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</si>
  <si>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</si>
  <si>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</si>
  <si>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</si>
  <si>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</si>
  <si>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</si>
  <si>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</si>
  <si>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</si>
  <si>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</si>
  <si>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</si>
  <si>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</si>
  <si>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</si>
  <si>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</si>
  <si>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</si>
  <si>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</si>
  <si>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</si>
  <si>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</si>
  <si>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</si>
  <si>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</si>
  <si>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</si>
  <si>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</si>
  <si>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</si>
  <si>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</si>
  <si>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</si>
  <si>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</si>
  <si>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</si>
  <si>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</si>
  <si>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</si>
  <si>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</si>
  <si>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</si>
  <si>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</si>
  <si>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</si>
  <si>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</si>
  <si>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</si>
  <si>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</si>
  <si>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</si>
  <si>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</si>
  <si>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</si>
  <si>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</si>
  <si>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</si>
  <si>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</si>
  <si>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</si>
  <si>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</si>
  <si>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</si>
  <si>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</si>
  <si>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</si>
  <si>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</si>
  <si>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</si>
  <si>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</si>
  <si>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</si>
  <si>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</si>
  <si>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</si>
  <si>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</si>
  <si>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</si>
  <si>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</si>
  <si>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</si>
  <si>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</si>
  <si>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</si>
  <si>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</si>
  <si>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</si>
  <si>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</si>
  <si>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</si>
  <si>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</si>
  <si>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</si>
  <si>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</si>
  <si>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</si>
  <si>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</si>
  <si>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</si>
  <si>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</si>
  <si>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</si>
  <si>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</si>
  <si>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</si>
  <si>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</si>
  <si>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</si>
  <si>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</si>
  <si>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</si>
  <si>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</si>
  <si>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</si>
  <si>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</si>
  <si>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</si>
  <si>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</si>
  <si>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</si>
  <si>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</si>
  <si>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</si>
  <si>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</si>
  <si>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</si>
  <si>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</si>
  <si>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</si>
  <si>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</si>
  <si>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</si>
  <si>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</si>
  <si>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</si>
  <si>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</si>
  <si>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</si>
  <si>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</si>
  <si>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</si>
  <si>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</si>
  <si>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</si>
  <si>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</si>
  <si>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</si>
  <si>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</si>
  <si>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</si>
  <si>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</si>
  <si>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</si>
  <si>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</si>
  <si>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</si>
  <si>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</si>
  <si>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</si>
  <si>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</si>
  <si>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</si>
  <si>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</si>
  <si>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</si>
  <si>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</si>
  <si>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</si>
  <si>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</si>
  <si>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</si>
  <si>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</si>
  <si>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</si>
  <si>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</si>
  <si>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</si>
  <si>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</si>
  <si>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</si>
  <si>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</si>
  <si>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</si>
  <si>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</si>
  <si>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</si>
  <si>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</si>
  <si>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</si>
  <si>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</si>
  <si>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</si>
  <si>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</si>
  <si>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</si>
  <si>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</si>
  <si>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</si>
  <si>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</si>
  <si>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</si>
  <si>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</si>
  <si>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</si>
  <si>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</si>
  <si>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</si>
  <si>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</si>
  <si>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</si>
  <si>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</si>
  <si>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</si>
  <si>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</si>
  <si>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</si>
  <si>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</si>
  <si>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</si>
  <si>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</si>
  <si>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</si>
  <si>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</si>
  <si>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</si>
  <si>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</si>
  <si>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</si>
  <si>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</si>
  <si>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</si>
  <si>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</si>
  <si>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</si>
  <si>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</si>
  <si>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</si>
  <si>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</si>
  <si>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</si>
  <si>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</si>
  <si>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</si>
  <si>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</si>
  <si>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</si>
  <si>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</si>
  <si>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</si>
  <si>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</si>
  <si>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</si>
  <si>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</si>
  <si>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</si>
  <si>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</si>
  <si>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</si>
  <si>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</si>
  <si>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</si>
  <si>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</si>
  <si>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</si>
  <si>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</si>
  <si>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</si>
  <si>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</si>
  <si>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</si>
  <si>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</si>
  <si>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</si>
  <si>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</si>
  <si>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</si>
  <si>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</si>
  <si>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</si>
  <si>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</si>
  <si>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</si>
  <si>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</si>
  <si>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</si>
  <si>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</si>
  <si>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</si>
  <si>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</si>
  <si>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</si>
  <si>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</si>
  <si>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</si>
  <si>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</si>
  <si>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</si>
  <si>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</si>
  <si>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</si>
  <si>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</si>
  <si>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</si>
  <si>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</si>
  <si>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</si>
  <si>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</si>
  <si>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</si>
  <si>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</si>
  <si>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</si>
  <si>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</si>
  <si>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</si>
  <si>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</si>
  <si>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</si>
  <si>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</si>
  <si>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</si>
  <si>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</si>
  <si>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</si>
  <si>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</si>
  <si>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</si>
  <si>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</si>
  <si>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</si>
  <si>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</si>
  <si>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</si>
  <si>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</si>
  <si>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</si>
  <si>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</si>
  <si>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</si>
  <si>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</si>
  <si>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</si>
  <si>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</si>
  <si>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</si>
  <si>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</si>
  <si>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</si>
  <si>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</si>
  <si>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</si>
  <si>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</si>
  <si>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</si>
  <si>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</si>
  <si>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</si>
  <si>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</si>
  <si>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</si>
  <si>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</si>
  <si>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</si>
  <si>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</si>
  <si>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</si>
  <si>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</si>
  <si>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</si>
  <si>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</si>
  <si>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</si>
  <si>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</si>
  <si>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</si>
  <si>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</si>
  <si>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</si>
  <si>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</si>
  <si>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</si>
  <si>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</si>
  <si>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</si>
  <si>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</si>
  <si>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</si>
  <si>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</si>
  <si>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</si>
  <si>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</si>
  <si>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</si>
  <si>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</si>
  <si>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</si>
  <si>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</si>
  <si>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</si>
  <si>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</si>
  <si>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</si>
  <si>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</si>
  <si>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</si>
  <si>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</si>
  <si>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</si>
  <si>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</si>
  <si>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</si>
  <si>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</si>
  <si>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</si>
  <si>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</si>
  <si>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</si>
  <si>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</si>
  <si>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</si>
  <si>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</si>
  <si>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</si>
  <si>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</si>
  <si>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</si>
  <si>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</si>
  <si>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</si>
  <si>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</si>
  <si>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</si>
  <si>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</si>
  <si>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</si>
  <si>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</si>
  <si>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</si>
  <si>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</si>
  <si>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</si>
  <si>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</si>
  <si>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</si>
  <si>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</si>
  <si>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</si>
  <si>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</si>
  <si>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</si>
  <si>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</si>
  <si>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</si>
  <si>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</si>
  <si>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</si>
  <si>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</si>
  <si>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</si>
  <si>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</si>
  <si>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</si>
  <si>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</si>
  <si>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</si>
  <si>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</si>
  <si>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</si>
  <si>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</si>
  <si>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</si>
  <si>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</si>
  <si>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</si>
  <si>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</si>
  <si>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</si>
  <si>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</si>
  <si>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</si>
  <si>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</si>
  <si>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</si>
  <si>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</si>
  <si>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</si>
  <si>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</si>
  <si>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</si>
  <si>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</si>
  <si>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</si>
  <si>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</si>
  <si>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</si>
  <si>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</si>
  <si>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</si>
  <si>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</si>
  <si>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</si>
  <si>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</si>
  <si>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</si>
  <si>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</si>
  <si>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</si>
  <si>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</si>
  <si>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</si>
  <si>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</si>
  <si>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</si>
  <si>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</si>
  <si>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</si>
  <si>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</si>
  <si>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</si>
  <si>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</si>
  <si>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</si>
  <si>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</si>
  <si>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</si>
  <si>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</si>
  <si>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</si>
  <si>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</si>
  <si>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</si>
  <si>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</si>
  <si>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</si>
  <si>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</si>
  <si>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</si>
  <si>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</si>
  <si>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</si>
  <si>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</si>
  <si>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</si>
  <si>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</si>
  <si>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</si>
  <si>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</si>
  <si>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</si>
  <si>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</si>
  <si>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</si>
  <si>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</si>
  <si>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</si>
  <si>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</si>
  <si>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</si>
  <si>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</si>
  <si>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</si>
  <si>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</si>
  <si>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</si>
  <si>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</si>
  <si>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</si>
  <si>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</si>
  <si>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</si>
  <si>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</si>
  <si>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</si>
  <si>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</si>
  <si>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</si>
  <si>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</si>
  <si>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</si>
  <si>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</si>
  <si>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</si>
  <si>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</si>
  <si>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</si>
  <si>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</si>
  <si>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</si>
  <si>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</si>
  <si>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</si>
  <si>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</si>
  <si>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</si>
  <si>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</si>
  <si>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</si>
  <si>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</si>
  <si>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</si>
  <si>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</si>
  <si>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</si>
  <si>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</si>
  <si>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</si>
  <si>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</si>
  <si>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</si>
  <si>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</si>
  <si>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</si>
  <si>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</si>
  <si>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</si>
  <si>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</si>
  <si>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</si>
  <si>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</si>
  <si>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</si>
  <si>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</si>
  <si>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</si>
  <si>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</si>
  <si>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</si>
  <si>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</si>
  <si>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</si>
  <si>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</si>
  <si>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</si>
  <si>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</si>
  <si>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</si>
  <si>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</si>
  <si>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</si>
  <si>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</si>
  <si>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</si>
  <si>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</si>
  <si>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</si>
  <si>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</si>
  <si>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</si>
  <si>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</si>
  <si>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</si>
  <si>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</si>
  <si>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</si>
  <si>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</si>
  <si>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</si>
  <si>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</si>
  <si>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</si>
  <si>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</si>
  <si>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</si>
  <si>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</si>
  <si>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</si>
  <si>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</si>
  <si>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</si>
  <si>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</si>
  <si>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</si>
  <si>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</si>
  <si>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</si>
  <si>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</si>
  <si>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</si>
  <si>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</si>
  <si>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</si>
  <si>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</si>
  <si>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</si>
  <si>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</si>
  <si>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</si>
  <si>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</si>
  <si>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</si>
  <si>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</si>
  <si>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</si>
  <si>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</si>
  <si>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</si>
  <si>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</si>
  <si>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</si>
  <si>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</si>
  <si>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</si>
  <si>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</si>
  <si>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</si>
  <si>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</si>
  <si>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</si>
  <si>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</si>
  <si>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</si>
  <si>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</si>
  <si>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</si>
  <si>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</si>
  <si>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</si>
  <si>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</si>
  <si>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</si>
  <si>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</si>
  <si>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</si>
  <si>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</si>
  <si>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</si>
  <si>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</si>
  <si>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</si>
  <si>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</si>
  <si>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</si>
  <si>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</si>
  <si>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</si>
  <si>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</si>
  <si>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</si>
  <si>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</si>
  <si>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</si>
  <si>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</si>
  <si>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</si>
  <si>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</si>
  <si>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</si>
  <si>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</si>
  <si>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</si>
  <si>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</si>
  <si>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</si>
  <si>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</si>
  <si>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</si>
  <si>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</si>
  <si>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</si>
  <si>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</si>
  <si>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</si>
  <si>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</si>
  <si>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</si>
  <si>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</si>
  <si>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</si>
  <si>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</si>
  <si>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</si>
  <si>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</si>
  <si>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</si>
  <si>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</si>
  <si>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</si>
  <si>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</si>
  <si>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</si>
  <si>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</si>
  <si>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</si>
  <si>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</si>
  <si>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</si>
  <si>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</si>
  <si>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</si>
  <si>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</si>
  <si>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</si>
  <si>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</si>
  <si>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</si>
  <si>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</si>
  <si>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</si>
  <si>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</si>
  <si>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</si>
  <si>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</si>
  <si>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</si>
  <si>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</si>
  <si>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</si>
  <si>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</si>
  <si>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</si>
  <si>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</si>
  <si>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</si>
  <si>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</si>
  <si>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</si>
  <si>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</si>
  <si>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</si>
  <si>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</si>
  <si>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</si>
  <si>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</si>
  <si>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</si>
  <si>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</si>
  <si>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</si>
  <si>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</si>
  <si>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</si>
  <si>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</si>
  <si>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</si>
  <si>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</si>
  <si>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</si>
  <si>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</si>
  <si>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</si>
  <si>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</si>
  <si>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</si>
  <si>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</si>
  <si>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</si>
  <si>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</si>
  <si>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</si>
  <si>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</si>
  <si>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</si>
  <si>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</si>
  <si>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</si>
  <si>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</si>
  <si>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</si>
  <si>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</si>
  <si>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</si>
  <si>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</si>
  <si>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</si>
  <si>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</si>
  <si>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</si>
  <si>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</si>
  <si>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</si>
  <si>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</si>
  <si>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</si>
  <si>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</si>
  <si>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</si>
  <si>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</si>
  <si>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</si>
  <si>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</si>
  <si>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</si>
  <si>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</si>
  <si>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</si>
  <si>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</si>
  <si>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</si>
  <si>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</si>
  <si>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</si>
  <si>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</si>
  <si>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</si>
  <si>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</si>
  <si>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</si>
  <si>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</si>
  <si>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</si>
  <si>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</si>
  <si>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</si>
  <si>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</si>
  <si>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</si>
  <si>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</si>
  <si>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</si>
  <si>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</si>
  <si>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</si>
  <si>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</si>
  <si>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</si>
  <si>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</si>
  <si>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</si>
  <si>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</si>
  <si>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</si>
  <si>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</si>
  <si>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</si>
  <si>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</si>
  <si>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</si>
  <si>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</si>
  <si>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</si>
  <si>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</si>
  <si>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</si>
  <si>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</si>
  <si>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</si>
  <si>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</si>
  <si>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</si>
  <si>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</si>
  <si>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</si>
  <si>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</si>
  <si>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</si>
  <si>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</si>
  <si>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</si>
  <si>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</si>
  <si>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</si>
  <si>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</si>
  <si>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</si>
  <si>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</si>
  <si>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</si>
  <si>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</si>
  <si>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</si>
  <si>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</si>
  <si>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</si>
  <si>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</si>
  <si>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</si>
  <si>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</si>
  <si>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</si>
  <si>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</si>
  <si>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</si>
  <si>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</si>
  <si>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</si>
  <si>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</si>
  <si>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</si>
  <si>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</si>
  <si>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</si>
  <si>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</si>
  <si>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</si>
  <si>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</si>
  <si>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</si>
  <si>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</si>
  <si>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</si>
  <si>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</si>
  <si>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</si>
  <si>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</si>
  <si>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</si>
  <si>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</si>
  <si>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</si>
  <si>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</si>
  <si>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</si>
  <si>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</si>
  <si>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</si>
  <si>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</si>
  <si>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</si>
  <si>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</si>
  <si>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</si>
  <si>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</si>
  <si>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</si>
  <si>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</si>
  <si>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</si>
  <si>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</si>
  <si>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</si>
  <si>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</si>
  <si>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</si>
  <si>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</si>
  <si>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</si>
  <si>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</si>
  <si>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</si>
  <si>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</si>
  <si>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</si>
  <si>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</si>
  <si>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</si>
  <si>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</si>
  <si>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</si>
  <si>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</si>
  <si>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</si>
  <si>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</si>
  <si>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</si>
  <si>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</si>
  <si>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</si>
  <si>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</si>
  <si>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</si>
  <si>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</si>
  <si>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</si>
  <si>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</si>
  <si>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</si>
  <si>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</si>
  <si>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</si>
  <si>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</si>
  <si>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</si>
  <si>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</si>
  <si>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</si>
  <si>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</si>
  <si>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</si>
  <si>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</si>
  <si>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</si>
  <si>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</si>
  <si>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</si>
  <si>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</si>
  <si>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</si>
  <si>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</si>
  <si>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</si>
  <si>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</si>
  <si>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</si>
  <si>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</si>
  <si>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</si>
  <si>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</si>
  <si>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</si>
  <si>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</si>
  <si>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</si>
  <si>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</si>
  <si>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</si>
  <si>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</si>
  <si>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</si>
  <si>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</si>
  <si>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</si>
  <si>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</si>
  <si>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</si>
  <si>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</si>
  <si>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</si>
  <si>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</si>
  <si>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</si>
  <si>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</si>
  <si>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</si>
  <si>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</si>
  <si>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</si>
  <si>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</si>
  <si>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</si>
  <si>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</si>
  <si>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</si>
  <si>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</si>
  <si>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</si>
  <si>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</si>
  <si>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</si>
  <si>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</si>
  <si>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</si>
  <si>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</si>
  <si>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</si>
  <si>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</si>
  <si>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</si>
  <si>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</si>
  <si>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</si>
  <si>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</si>
  <si>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</si>
  <si>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</si>
  <si>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</si>
  <si>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</si>
  <si>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</si>
  <si>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</si>
  <si>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</si>
  <si>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</si>
  <si>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</si>
  <si>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</si>
  <si>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</si>
  <si>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</si>
  <si>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</si>
  <si>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</si>
  <si>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</si>
  <si>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</si>
  <si>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</si>
  <si>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</si>
  <si>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</si>
  <si>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</si>
  <si>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</si>
  <si>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</si>
  <si>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</si>
  <si>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</si>
  <si>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</si>
  <si>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</si>
  <si>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</si>
  <si>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</si>
  <si>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</si>
  <si>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</si>
  <si>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</si>
  <si>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</si>
  <si>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</si>
  <si>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</si>
  <si>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</si>
  <si>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</si>
  <si>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</si>
  <si>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</si>
  <si>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</si>
  <si>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</si>
  <si>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</si>
  <si>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</si>
  <si>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</si>
  <si>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</si>
  <si>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</si>
  <si>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</si>
  <si>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</si>
  <si>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</si>
  <si>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</si>
  <si>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</si>
  <si>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</si>
  <si>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</si>
  <si>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</si>
  <si>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</si>
  <si>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</si>
  <si>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</si>
  <si>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</si>
  <si>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</si>
  <si>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</si>
  <si>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</si>
  <si>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</si>
  <si>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</si>
  <si>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</si>
  <si>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</si>
  <si>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</si>
  <si>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</si>
  <si>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</si>
  <si>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</si>
  <si>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</si>
  <si>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</si>
  <si>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</si>
  <si>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</si>
  <si>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</si>
  <si>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</si>
  <si>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</si>
  <si>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</si>
  <si>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</si>
  <si>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</si>
  <si>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</si>
  <si>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</si>
  <si>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</si>
  <si>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</si>
  <si>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</si>
  <si>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</si>
  <si>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</si>
  <si>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</si>
  <si>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</si>
  <si>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</si>
  <si>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</si>
  <si>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</si>
  <si>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</si>
  <si>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</si>
  <si>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</si>
  <si>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</si>
  <si>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</si>
  <si>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</si>
  <si>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</si>
  <si>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</si>
  <si>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</si>
  <si>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</si>
  <si>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</si>
  <si>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</si>
  <si>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</si>
  <si>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</si>
  <si>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</si>
  <si>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</si>
  <si>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</si>
  <si>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</si>
  <si>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</si>
  <si>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</si>
  <si>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</si>
  <si>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</si>
  <si>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</si>
  <si>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</si>
  <si>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</si>
  <si>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</si>
  <si>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</si>
  <si>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</si>
  <si>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</si>
  <si>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</si>
  <si>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</si>
  <si>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</si>
  <si>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</si>
  <si>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</si>
  <si>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</si>
  <si>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</si>
  <si>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</si>
  <si>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</si>
  <si>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</si>
  <si>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</si>
  <si>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</si>
  <si>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</si>
  <si>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</si>
  <si>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</si>
  <si>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</si>
  <si>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</si>
  <si>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</si>
  <si>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</si>
  <si>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</si>
  <si>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</si>
  <si>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</si>
  <si>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</si>
  <si>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</si>
  <si>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</si>
  <si>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</si>
  <si>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</si>
  <si>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</si>
  <si>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</si>
  <si>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</si>
  <si>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</si>
  <si>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</si>
  <si>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</si>
  <si>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</si>
  <si>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</si>
  <si>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</si>
  <si>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</si>
  <si>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</si>
  <si>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</si>
  <si>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</si>
  <si>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</si>
  <si>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</si>
  <si>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</si>
  <si>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</si>
  <si>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</si>
  <si>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</si>
  <si>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</si>
  <si>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</si>
  <si>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</si>
  <si>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</si>
  <si>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</si>
  <si>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</si>
  <si>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</si>
  <si>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</si>
  <si>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</si>
  <si>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</si>
  <si>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</si>
  <si>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</si>
  <si>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</si>
  <si>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</si>
  <si>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</si>
  <si>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</si>
  <si>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</si>
  <si>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</si>
  <si>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</si>
  <si>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</si>
  <si>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</si>
  <si>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</si>
  <si>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</si>
  <si>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</si>
  <si>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</si>
  <si>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</si>
  <si>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</si>
  <si>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</si>
  <si>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</si>
  <si>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</si>
  <si>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</si>
  <si>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</si>
  <si>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</si>
  <si>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</si>
  <si>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</si>
  <si>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</si>
  <si>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</si>
  <si>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</si>
  <si>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</si>
  <si>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</si>
  <si>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</si>
  <si>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</si>
  <si>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</si>
  <si>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</si>
  <si>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</si>
  <si>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</si>
  <si>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</si>
  <si>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</si>
  <si>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</si>
  <si>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</si>
  <si>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</si>
  <si>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</si>
  <si>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</si>
  <si>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</si>
  <si>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</si>
  <si>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</si>
  <si>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</si>
  <si>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</si>
  <si>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</si>
  <si>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</si>
  <si>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</si>
  <si>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</si>
  <si>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</si>
  <si>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</si>
  <si>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</si>
  <si>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</si>
  <si>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</si>
  <si>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</si>
  <si>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</si>
  <si>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</si>
  <si>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</si>
  <si>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</si>
  <si>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</si>
  <si>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</si>
  <si>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</si>
  <si>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</si>
  <si>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</si>
  <si>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</si>
  <si>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</si>
  <si>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</si>
  <si>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</si>
  <si>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</si>
  <si>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</si>
  <si>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</si>
  <si>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</si>
  <si>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</si>
  <si>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</si>
  <si>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</si>
  <si>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</si>
  <si>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</si>
  <si>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</si>
  <si>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</si>
  <si>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</si>
  <si>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</si>
  <si>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</si>
  <si>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</si>
  <si>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</si>
  <si>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</si>
  <si>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</si>
  <si>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</si>
  <si>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</si>
  <si>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</si>
  <si>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</si>
  <si>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</si>
  <si>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</si>
  <si>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</si>
  <si>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</si>
  <si>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</si>
  <si>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</si>
  <si>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</si>
  <si>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</si>
  <si>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</si>
  <si>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</si>
  <si>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</si>
  <si>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</si>
  <si>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</si>
  <si>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</si>
  <si>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</si>
  <si>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</si>
  <si>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</si>
  <si>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</si>
  <si>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</si>
  <si>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</si>
  <si>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</si>
  <si>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</si>
  <si>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</si>
  <si>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</si>
  <si>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</si>
  <si>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</si>
  <si>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</si>
  <si>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</si>
  <si>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</si>
  <si>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</si>
  <si>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</si>
  <si>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</si>
  <si>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</si>
  <si>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</si>
  <si>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</si>
  <si>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</si>
  <si>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</si>
  <si>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</si>
  <si>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</si>
  <si>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</si>
  <si>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</si>
  <si>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</si>
  <si>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</si>
  <si>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</si>
  <si>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</si>
  <si>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</si>
  <si>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</si>
  <si>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</si>
  <si>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</si>
  <si>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</si>
  <si>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</si>
  <si>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</si>
  <si>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</si>
  <si>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</si>
  <si>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</si>
  <si>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</si>
  <si>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</si>
  <si>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</si>
  <si>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</si>
  <si>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</si>
  <si>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</si>
  <si>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</si>
  <si>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</si>
  <si>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</si>
  <si>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</si>
  <si>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</si>
  <si>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</si>
  <si>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</si>
  <si>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</si>
  <si>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</si>
  <si>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</si>
  <si>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</si>
  <si>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</si>
  <si>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</si>
  <si>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</si>
  <si>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</si>
  <si>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</si>
  <si>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</si>
  <si>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</si>
  <si>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</si>
  <si>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</si>
  <si>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</si>
  <si>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</si>
  <si>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</si>
  <si>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</si>
  <si>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</si>
  <si>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</si>
  <si>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</si>
  <si>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</si>
  <si>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</si>
  <si>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</si>
  <si>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</si>
  <si>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</si>
  <si>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</si>
  <si>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</si>
  <si>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</si>
  <si>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</si>
  <si>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</si>
  <si>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</si>
  <si>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</si>
  <si>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</si>
  <si>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</si>
  <si>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</si>
  <si>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</si>
  <si>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</si>
  <si>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</si>
  <si>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</si>
  <si>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</si>
  <si>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</si>
  <si>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</si>
  <si>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</si>
  <si>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</si>
  <si>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</si>
  <si>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</si>
  <si>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</si>
  <si>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</si>
  <si>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</si>
  <si>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</si>
  <si>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</si>
  <si>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</si>
  <si>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</si>
  <si>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</si>
  <si>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</si>
  <si>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</si>
  <si>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</si>
  <si>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</si>
  <si>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</si>
  <si>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</si>
  <si>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</si>
  <si>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</si>
  <si>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</si>
  <si>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</si>
  <si>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</si>
  <si>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</si>
  <si>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</si>
  <si>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</si>
  <si>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</si>
  <si>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</si>
  <si>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</si>
  <si>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</si>
  <si>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</si>
  <si>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</si>
  <si>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</si>
  <si>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</si>
  <si>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</si>
  <si>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</si>
  <si>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</si>
  <si>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</si>
  <si>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</si>
  <si>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</si>
  <si>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</si>
  <si>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</si>
  <si>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</si>
  <si>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</si>
  <si>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</si>
  <si>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</si>
  <si>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</si>
  <si>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</si>
  <si>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</si>
  <si>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</si>
  <si>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</si>
  <si>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</si>
  <si>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</si>
  <si>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</si>
  <si>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</si>
  <si>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</si>
  <si>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</si>
  <si>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</si>
  <si>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</si>
  <si>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</si>
  <si>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</si>
  <si>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</si>
  <si>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</si>
  <si>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</si>
  <si>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</si>
  <si>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</si>
  <si>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</si>
  <si>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</si>
  <si>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</si>
  <si>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</si>
  <si>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</si>
  <si>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</si>
  <si>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</si>
  <si>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</si>
  <si>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</si>
  <si>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</si>
  <si>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</si>
  <si>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</si>
  <si>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</si>
  <si>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</si>
  <si>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</si>
  <si>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</si>
  <si>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</si>
  <si>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</si>
  <si>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</si>
  <si>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</si>
  <si>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</si>
  <si>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</si>
  <si>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</si>
  <si>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</si>
  <si>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</si>
  <si>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</si>
  <si>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</si>
  <si>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</si>
  <si>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</si>
  <si>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</si>
  <si>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</si>
  <si>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</si>
  <si>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</si>
  <si>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</si>
  <si>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</si>
  <si>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</si>
  <si>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</si>
  <si>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</si>
  <si>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</si>
  <si>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</si>
  <si>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</si>
  <si>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</si>
  <si>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</si>
  <si>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</si>
  <si>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</si>
  <si>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</si>
  <si>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</si>
  <si>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</si>
  <si>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</si>
  <si>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</si>
  <si>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</si>
  <si>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</si>
  <si>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</si>
  <si>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</si>
  <si>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</si>
  <si>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</si>
  <si>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</si>
  <si>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</si>
  <si>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</si>
  <si>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</si>
  <si>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</si>
  <si>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</si>
  <si>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</si>
  <si>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</si>
  <si>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</si>
  <si>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</si>
  <si>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</si>
  <si>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</si>
  <si>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</si>
  <si>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</si>
  <si>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</si>
  <si>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</si>
  <si>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</si>
  <si>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</si>
  <si>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</si>
  <si>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</si>
  <si>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</si>
  <si>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</si>
  <si>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</si>
  <si>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</si>
  <si>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</si>
  <si>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</si>
  <si>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</si>
  <si>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</si>
  <si>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</si>
  <si>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</si>
  <si>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</si>
  <si>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</si>
  <si>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</si>
  <si>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</si>
  <si>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</si>
  <si>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</si>
  <si>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</si>
  <si>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</si>
  <si>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</si>
  <si>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</si>
  <si>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</si>
  <si>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</si>
  <si>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</si>
  <si>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</si>
  <si>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</si>
  <si>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</si>
  <si>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</si>
  <si>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</si>
  <si>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</si>
  <si>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</si>
  <si>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</si>
  <si>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</si>
  <si>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</si>
  <si>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</si>
  <si>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</si>
  <si>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</si>
  <si>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</si>
  <si>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</si>
  <si>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</si>
  <si>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</si>
  <si>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</si>
  <si>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</si>
  <si>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</si>
  <si>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</si>
  <si>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</si>
  <si>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</si>
  <si>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</si>
  <si>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</si>
  <si>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</si>
  <si>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</si>
  <si>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</si>
  <si>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</si>
  <si>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</si>
  <si>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</si>
  <si>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</si>
  <si>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</si>
  <si>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</si>
  <si>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</si>
  <si>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</si>
  <si>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</si>
  <si>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</si>
  <si>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</si>
  <si>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</si>
  <si>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</si>
  <si>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</si>
  <si>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</si>
  <si>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</si>
  <si>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</si>
  <si>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</si>
  <si>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</si>
  <si>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</si>
  <si>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</si>
  <si>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</si>
  <si>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</si>
  <si>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</si>
  <si>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</si>
  <si>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</si>
  <si>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</si>
  <si>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</si>
  <si>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</si>
  <si>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</si>
  <si>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</si>
  <si>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</si>
  <si>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</si>
  <si>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</si>
  <si>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</si>
  <si>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</si>
  <si>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</si>
  <si>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</si>
  <si>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</si>
  <si>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</si>
  <si>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</si>
  <si>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</si>
  <si>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</si>
  <si>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</si>
  <si>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</si>
  <si>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</si>
  <si>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</si>
  <si>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</si>
  <si>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</si>
  <si>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</si>
  <si>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</si>
  <si>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</si>
  <si>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</si>
  <si>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</si>
  <si>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</si>
  <si>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</si>
  <si>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</si>
  <si>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</si>
  <si>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</si>
  <si>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</si>
  <si>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</si>
  <si>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</si>
  <si>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</si>
  <si>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</si>
  <si>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</si>
  <si>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</si>
  <si>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</si>
  <si>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</si>
  <si>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</si>
  <si>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</si>
  <si>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</si>
  <si>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</si>
  <si>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</si>
  <si>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</si>
  <si>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</si>
  <si>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</si>
  <si>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</si>
  <si>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</si>
  <si>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</si>
  <si>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</si>
  <si>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</si>
  <si>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</si>
  <si>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</si>
  <si>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</si>
  <si>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</si>
  <si>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</si>
  <si>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</si>
  <si>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</si>
  <si>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</si>
  <si>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</si>
  <si>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</si>
  <si>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</si>
  <si>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</si>
  <si>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</si>
  <si>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</si>
  <si>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</si>
  <si>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</si>
  <si>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</si>
  <si>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</si>
  <si>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</si>
  <si>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</si>
  <si>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</si>
  <si>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</si>
  <si>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</si>
  <si>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</si>
  <si>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</si>
  <si>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</si>
  <si>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</si>
  <si>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</si>
  <si>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</si>
  <si>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</si>
  <si>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</si>
  <si>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</si>
  <si>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</si>
  <si>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</si>
  <si>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</si>
  <si>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</si>
  <si>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</si>
  <si>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</si>
  <si>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</si>
  <si>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</si>
  <si>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</si>
  <si>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</si>
  <si>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</si>
  <si>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</si>
  <si>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</si>
  <si>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</si>
  <si>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</si>
  <si>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</si>
  <si>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</si>
  <si>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</si>
  <si>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</si>
  <si>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</si>
  <si>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</si>
  <si>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</si>
  <si>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</si>
  <si>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</si>
  <si>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</si>
  <si>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</si>
  <si>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</si>
  <si>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</si>
  <si>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</si>
  <si>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</si>
  <si>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</si>
  <si>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</si>
  <si>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</si>
  <si>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</si>
  <si>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</si>
  <si>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</si>
  <si>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</si>
  <si>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</si>
  <si>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</si>
  <si>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</si>
  <si>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</si>
  <si>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</si>
  <si>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</si>
  <si>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</si>
  <si>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</si>
  <si>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</si>
  <si>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</si>
  <si>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</si>
  <si>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</si>
  <si>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</si>
  <si>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</si>
  <si>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</si>
  <si>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</si>
  <si>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</si>
  <si>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</si>
  <si>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</si>
  <si>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</si>
  <si>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</si>
  <si>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</si>
  <si>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</si>
  <si>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</si>
  <si>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</si>
  <si>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</si>
  <si>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</si>
  <si>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</si>
  <si>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</si>
  <si>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</si>
  <si>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</si>
  <si>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</si>
  <si>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</si>
  <si>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</si>
  <si>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</si>
  <si>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</si>
  <si>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</si>
  <si>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</si>
  <si>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</si>
  <si>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</si>
  <si>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</si>
  <si>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</si>
  <si>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</si>
  <si>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</si>
  <si>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</si>
  <si>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</si>
  <si>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</si>
  <si>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</si>
  <si>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</si>
  <si>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</si>
  <si>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</si>
  <si>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</si>
  <si>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</si>
  <si>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</si>
  <si>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</si>
  <si>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</si>
  <si>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</si>
  <si>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</si>
  <si>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</si>
  <si>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</si>
  <si>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</si>
  <si>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</si>
  <si>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</si>
  <si>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</si>
  <si>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</si>
  <si>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</si>
  <si>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</si>
  <si>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</si>
  <si>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</si>
  <si>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</si>
  <si>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</si>
  <si>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</si>
  <si>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</si>
  <si>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</si>
  <si>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</si>
  <si>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</si>
  <si>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</si>
  <si>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</si>
  <si>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</si>
  <si>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</si>
  <si>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</si>
  <si>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</si>
  <si>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</si>
  <si>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</si>
  <si>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</si>
  <si>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</si>
  <si>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</si>
  <si>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</si>
  <si>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</si>
  <si>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</si>
  <si>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</si>
  <si>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</si>
  <si>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</si>
  <si>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</si>
  <si>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</si>
  <si>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</si>
  <si>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</si>
  <si>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</si>
  <si>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</si>
  <si>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</si>
  <si>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</si>
  <si>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</si>
  <si>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</si>
  <si>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</si>
  <si>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</si>
  <si>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</si>
  <si>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</si>
  <si>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</si>
  <si>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</si>
  <si>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</si>
  <si>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</si>
  <si>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</si>
  <si>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</si>
  <si>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</si>
  <si>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</si>
  <si>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</si>
  <si>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</si>
  <si>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</si>
  <si>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</si>
  <si>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</si>
  <si>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</si>
  <si>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</si>
  <si>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</si>
  <si>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</si>
  <si>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</si>
  <si>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</si>
  <si>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</si>
  <si>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</si>
  <si>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</si>
  <si>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</si>
  <si>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</si>
  <si>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</si>
  <si>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</si>
  <si>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</si>
  <si>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</si>
  <si>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</si>
  <si>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</si>
  <si>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</si>
  <si>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</si>
  <si>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</si>
  <si>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</si>
  <si>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</si>
  <si>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</si>
  <si>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</si>
  <si>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</si>
  <si>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</si>
  <si>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</si>
  <si>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</si>
  <si>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</si>
  <si>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</si>
  <si>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</si>
  <si>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</si>
  <si>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</si>
  <si>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</si>
  <si>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</si>
  <si>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</si>
  <si>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</si>
  <si>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</si>
  <si>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</si>
  <si>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</si>
  <si>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</si>
  <si>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</si>
  <si>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</si>
  <si>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</si>
  <si>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</si>
  <si>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</si>
  <si>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</si>
  <si>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</si>
  <si>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</si>
  <si>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</si>
  <si>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</si>
  <si>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</si>
  <si>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</si>
  <si>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</si>
  <si>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</si>
  <si>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</si>
  <si>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</si>
  <si>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</si>
  <si>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</si>
  <si>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</si>
  <si>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</si>
  <si>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</si>
  <si>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</si>
  <si>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</si>
  <si>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</si>
  <si>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</si>
  <si>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</si>
  <si>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</si>
  <si>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</si>
  <si>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</si>
  <si>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</si>
  <si>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</si>
  <si>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</si>
  <si>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</si>
  <si>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</si>
  <si>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</si>
  <si>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</si>
  <si>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</si>
  <si>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</si>
  <si>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</si>
  <si>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</si>
  <si>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</si>
  <si>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</si>
  <si>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</si>
  <si>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</si>
  <si>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</si>
  <si>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</si>
  <si>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</si>
  <si>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</si>
  <si>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</si>
  <si>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</si>
  <si>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</si>
  <si>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</si>
  <si>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</si>
  <si>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</si>
  <si>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</si>
  <si>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</si>
  <si>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</si>
  <si>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</si>
  <si>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</si>
  <si>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</si>
  <si>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</si>
  <si>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</si>
  <si>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</si>
  <si>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</si>
  <si>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</si>
  <si>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</si>
  <si>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</si>
  <si>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</si>
  <si>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</si>
  <si>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</si>
  <si>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</si>
  <si>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</si>
  <si>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</si>
  <si>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</si>
  <si>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</si>
  <si>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</si>
  <si>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</si>
  <si>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</si>
  <si>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</si>
  <si>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</si>
  <si>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</si>
  <si>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</si>
  <si>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</si>
  <si>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</si>
  <si>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</si>
  <si>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</si>
  <si>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</si>
  <si>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</si>
  <si>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</si>
  <si>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</si>
  <si>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</si>
  <si>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</si>
  <si>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</si>
  <si>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</si>
  <si>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</si>
  <si>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</si>
  <si>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</si>
  <si>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</si>
  <si>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</si>
  <si>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</si>
  <si>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</si>
  <si>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</si>
  <si>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</si>
  <si>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</si>
  <si>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</si>
  <si>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</si>
  <si>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</si>
  <si>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</si>
  <si>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</si>
  <si>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</si>
  <si>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</si>
  <si>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</si>
  <si>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</si>
  <si>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</si>
  <si>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</si>
  <si>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</si>
  <si>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</si>
  <si>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</si>
  <si>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</si>
  <si>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</si>
  <si>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</si>
  <si>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</si>
  <si>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</si>
  <si>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</si>
  <si>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</si>
  <si>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</si>
  <si>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</si>
  <si>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</si>
  <si>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</si>
  <si>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</si>
  <si>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</si>
  <si>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</si>
  <si>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</si>
  <si>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</si>
  <si>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</si>
  <si>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</si>
  <si>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</si>
  <si>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</si>
  <si>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</si>
  <si>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</si>
  <si>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</si>
  <si>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</si>
  <si>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</si>
  <si>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</si>
  <si>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</si>
  <si>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</si>
  <si>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</si>
  <si>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</si>
  <si>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</si>
  <si>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</si>
  <si>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</si>
  <si>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</si>
  <si>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</si>
  <si>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</si>
  <si>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</si>
  <si>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</si>
  <si>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</si>
  <si>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</si>
  <si>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</si>
  <si>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</si>
  <si>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</si>
  <si>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</si>
  <si>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</si>
  <si>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</si>
  <si>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</si>
  <si>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</si>
  <si>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</si>
  <si>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</si>
  <si>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</si>
  <si>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</si>
  <si>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</si>
  <si>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</si>
  <si>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</si>
  <si>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</si>
  <si>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</si>
  <si>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</si>
  <si>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</si>
  <si>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</si>
  <si>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</si>
  <si>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</si>
  <si>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</si>
  <si>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</si>
  <si>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</si>
  <si>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</si>
  <si>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</si>
  <si>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</si>
  <si>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</si>
  <si>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</si>
  <si>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</si>
  <si>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</si>
  <si>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</si>
  <si>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</si>
  <si>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</si>
  <si>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</si>
  <si>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</si>
  <si>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</si>
  <si>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</si>
  <si>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</si>
  <si>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</si>
  <si>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</si>
  <si>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</si>
  <si>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</si>
  <si>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</si>
  <si>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</si>
  <si>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</si>
  <si>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</si>
  <si>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</si>
  <si>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</si>
  <si>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</si>
  <si>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</si>
  <si>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</si>
  <si>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</si>
  <si>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</si>
  <si>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</si>
  <si>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</si>
  <si>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</si>
  <si>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</si>
  <si>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</si>
  <si>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</si>
  <si>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</si>
  <si>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</si>
  <si>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</si>
  <si>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</si>
  <si>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</si>
  <si>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</si>
  <si>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</si>
  <si>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</si>
  <si>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</si>
  <si>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</si>
  <si>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</si>
  <si>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</si>
  <si>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</si>
  <si>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</si>
  <si>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</si>
  <si>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</si>
  <si>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</si>
  <si>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</si>
  <si>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</si>
  <si>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</si>
  <si>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</si>
  <si>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</si>
  <si>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</si>
  <si>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</si>
  <si>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</si>
  <si>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</si>
  <si>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</si>
  <si>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</si>
  <si>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</si>
  <si>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</si>
  <si>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</si>
  <si>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</si>
  <si>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</si>
  <si>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</si>
  <si>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</si>
  <si>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</si>
  <si>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</si>
  <si>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</si>
  <si>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</si>
  <si>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</si>
  <si>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</si>
  <si>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</si>
  <si>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</si>
  <si>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</si>
  <si>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</si>
  <si>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</si>
  <si>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</si>
  <si>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</si>
  <si>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</si>
  <si>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</si>
  <si>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</si>
  <si>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</si>
  <si>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</si>
  <si>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</si>
  <si>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</si>
  <si>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</si>
  <si>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</si>
  <si>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</si>
  <si>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</si>
  <si>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</si>
  <si>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</si>
  <si>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</si>
  <si>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</si>
  <si>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</si>
  <si>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</si>
  <si>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</si>
  <si>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</si>
  <si>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</si>
  <si>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</si>
  <si>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</si>
  <si>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</si>
  <si>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</si>
  <si>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</si>
  <si>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</si>
  <si>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</si>
  <si>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</si>
  <si>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</si>
  <si>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</si>
  <si>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</si>
  <si>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</si>
  <si>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</si>
  <si>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</si>
  <si>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</si>
  <si>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</si>
  <si>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</si>
  <si>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</si>
  <si>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</si>
  <si>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</si>
  <si>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</si>
  <si>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</si>
  <si>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</si>
  <si>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</si>
  <si>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</si>
  <si>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</si>
  <si>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</si>
  <si>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</si>
  <si>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</si>
  <si>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</si>
  <si>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</si>
  <si>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</si>
  <si>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</si>
  <si>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</si>
  <si>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</si>
  <si>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</si>
  <si>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</si>
  <si>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</si>
  <si>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</si>
  <si>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</si>
  <si>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</si>
  <si>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</si>
  <si>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b1020</t>
  </si>
  <si>
    <t>d898</t>
  </si>
  <si>
    <t>c1198</t>
  </si>
  <si>
    <t>31032017.</t>
  </si>
  <si>
    <t>Антоанета Трифонова</t>
  </si>
  <si>
    <t>Мирена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</si>
</sst>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7607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6" t="s">
        <v>1017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1019</v>
      </c>
      <c r="O6" s="1010"/>
      <c r="P6" s="1047">
        <f>OTCHET!F9</f>
        <v>42825</v>
      </c>
      <c r="Q6" s="1046" t="s">
        <v>1019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88" t="s">
        <v>995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691" t="s">
        <v>996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1038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1040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1042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1044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1046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1048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1050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1052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1057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1059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1061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1068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1070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1072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1074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1076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1081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1083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1085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1087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1089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226015</v>
      </c>
      <c r="J50" s="1104">
        <f>+IF(OR($P$2=98,$P$2=42,$P$2=96,$P$2=97),$Q50,0)</f>
        <v>26004</v>
      </c>
      <c r="K50" s="1097"/>
      <c r="L50" s="1104">
        <f>+IF($P$2=33,$Q50,0)</f>
        <v>0</v>
      </c>
      <c r="M50" s="1097"/>
      <c r="N50" s="1134">
        <f>+ROUND(+G50+J50+L50,0)</f>
        <v>26004</v>
      </c>
      <c r="O50" s="1099"/>
      <c r="P50" s="1103">
        <f>+ROUND(OTCHET!E204-SUM(OTCHET!E216:E218)+OTCHET!E271+IF(+OR(OTCHET!$F$12=5500,OTCHET!$F$12=5600),0,+OTCHET!E297),0)</f>
        <v>226015</v>
      </c>
      <c r="Q50" s="1104">
        <f>+ROUND(OTCHET!L204-SUM(OTCHET!L216:L218)+OTCHET!L271+IF(+OR(OTCHET!$F$12=5500,OTCHET!$F$12=5600),0,+OTCHET!L297),0)</f>
        <v>26004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1095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1097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38445</v>
      </c>
      <c r="J53" s="1122">
        <f>+IF(OR($P$2=98,$P$2=42,$P$2=96,$P$2=97),$Q53,0)</f>
        <v>36132</v>
      </c>
      <c r="K53" s="1097"/>
      <c r="L53" s="1122">
        <f>+IF($P$2=33,$Q53,0)</f>
        <v>0</v>
      </c>
      <c r="M53" s="1097"/>
      <c r="N53" s="1123">
        <f>+ROUND(+G53+J53+L53,0)</f>
        <v>36132</v>
      </c>
      <c r="O53" s="1099"/>
      <c r="P53" s="1121">
        <f>+ROUND(OTCHET!E186+OTCHET!E189,0)</f>
        <v>38445</v>
      </c>
      <c r="Q53" s="1122">
        <f>+ROUND(OTCHET!L186+OTCHET!L189,0)</f>
        <v>36132</v>
      </c>
      <c r="R53" s="1048"/>
      <c r="S53" s="1697" t="s">
        <v>1099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8016</v>
      </c>
      <c r="J54" s="1122">
        <f>+IF(OR($P$2=98,$P$2=42,$P$2=96,$P$2=97),$Q54,0)</f>
        <v>7636</v>
      </c>
      <c r="K54" s="1097"/>
      <c r="L54" s="1122">
        <f>+IF($P$2=33,$Q54,0)</f>
        <v>0</v>
      </c>
      <c r="M54" s="1097"/>
      <c r="N54" s="1123">
        <f>+ROUND(+G54+J54+L54,0)</f>
        <v>7636</v>
      </c>
      <c r="O54" s="1099"/>
      <c r="P54" s="1121">
        <f>+ROUND(OTCHET!E195+OTCHET!E203,0)</f>
        <v>8016</v>
      </c>
      <c r="Q54" s="1122">
        <f>+ROUND(OTCHET!L195+OTCHET!L203,0)</f>
        <v>7636</v>
      </c>
      <c r="R54" s="1048"/>
      <c r="S54" s="1700" t="s">
        <v>1101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272476</v>
      </c>
      <c r="J55" s="1210">
        <f>+ROUND(+SUM(J50:J54),0)</f>
        <v>69772</v>
      </c>
      <c r="K55" s="1097"/>
      <c r="L55" s="1210">
        <f>+ROUND(+SUM(L50:L54),0)</f>
        <v>0</v>
      </c>
      <c r="M55" s="1097"/>
      <c r="N55" s="1211">
        <f>+ROUND(+SUM(N50:N54),0)</f>
        <v>69772</v>
      </c>
      <c r="O55" s="1099"/>
      <c r="P55" s="1209">
        <f>+ROUND(+SUM(P50:P54),0)</f>
        <v>272476</v>
      </c>
      <c r="Q55" s="1210">
        <f>+ROUND(+SUM(Q50:Q54),0)</f>
        <v>69772</v>
      </c>
      <c r="R55" s="1048"/>
      <c r="S55" s="1703" t="s">
        <v>1103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3204</v>
      </c>
      <c r="J58" s="1122">
        <f>+IF(OR($P$2=98,$P$2=42,$P$2=96,$P$2=97),$Q58,0)</f>
        <v>3204</v>
      </c>
      <c r="K58" s="1097"/>
      <c r="L58" s="1122">
        <f>+IF($P$2=33,$Q58,0)</f>
        <v>0</v>
      </c>
      <c r="M58" s="1097"/>
      <c r="N58" s="1123">
        <f>+ROUND(+G58+J58+L58,0)</f>
        <v>3204</v>
      </c>
      <c r="O58" s="1099"/>
      <c r="P58" s="1121">
        <f>+ROUND(+OTCHET!E275+OTCHET!E276,0)</f>
        <v>3204</v>
      </c>
      <c r="Q58" s="1122">
        <f>+ROUND(+OTCHET!L275+OTCHET!L276,0)</f>
        <v>3204</v>
      </c>
      <c r="R58" s="1048"/>
      <c r="S58" s="1697" t="s">
        <v>1108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1110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1112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3204</v>
      </c>
      <c r="J62" s="1210">
        <f>+ROUND(+SUM(J57:J60),0)</f>
        <v>3204</v>
      </c>
      <c r="K62" s="1097"/>
      <c r="L62" s="1210">
        <f>+ROUND(+SUM(L57:L60),0)</f>
        <v>0</v>
      </c>
      <c r="M62" s="1097"/>
      <c r="N62" s="1211">
        <f>+ROUND(+SUM(N57:N60),0)</f>
        <v>3204</v>
      </c>
      <c r="O62" s="1099"/>
      <c r="P62" s="1209">
        <f>+ROUND(+SUM(P57:P60),0)</f>
        <v>3204</v>
      </c>
      <c r="Q62" s="1210">
        <f>+ROUND(+SUM(Q57:Q60),0)</f>
        <v>3204</v>
      </c>
      <c r="R62" s="1048"/>
      <c r="S62" s="1703" t="s">
        <v>1116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1121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1123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1128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1130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1135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1137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275680</v>
      </c>
      <c r="J76" s="1235">
        <f>+ROUND(J55+J62+J66+J70+J74,0)</f>
        <v>72976</v>
      </c>
      <c r="K76" s="1097"/>
      <c r="L76" s="1235">
        <f>+ROUND(L55+L62+L66+L70+L74,0)</f>
        <v>0</v>
      </c>
      <c r="M76" s="1097"/>
      <c r="N76" s="1236">
        <f>+ROUND(N55+N62+N66+N70+N74,0)</f>
        <v>72976</v>
      </c>
      <c r="O76" s="1099"/>
      <c r="P76" s="1233">
        <f>+ROUND(P55+P62+P66+P70+P74,0)</f>
        <v>275680</v>
      </c>
      <c r="Q76" s="1234">
        <f>+ROUND(Q55+Q62+Q66+Q70+Q74,0)</f>
        <v>72976</v>
      </c>
      <c r="R76" s="1048"/>
      <c r="S76" s="1718" t="s">
        <v>1139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139150</v>
      </c>
      <c r="J78" s="1110">
        <f>+IF(OR($P$2=98,$P$2=42,$P$2=96,$P$2=97),$Q78,0)</f>
        <v>139150</v>
      </c>
      <c r="K78" s="1097"/>
      <c r="L78" s="1110">
        <f>+IF($P$2=33,$Q78,0)</f>
        <v>0</v>
      </c>
      <c r="M78" s="1097"/>
      <c r="N78" s="1111">
        <f>+ROUND(+G78+J78+L78,0)</f>
        <v>139150</v>
      </c>
      <c r="O78" s="1099"/>
      <c r="P78" s="1109">
        <f>+ROUND(OTCHET!E415,0)</f>
        <v>139150</v>
      </c>
      <c r="Q78" s="1110">
        <f>+ROUND(OTCHET!L415,0)</f>
        <v>139150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7" t="s">
        <v>1144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139150</v>
      </c>
      <c r="J80" s="1244">
        <f>+ROUND(J78+J79,0)</f>
        <v>139150</v>
      </c>
      <c r="K80" s="1097"/>
      <c r="L80" s="1244">
        <f>+ROUND(L78+L79,0)</f>
        <v>0</v>
      </c>
      <c r="M80" s="1097"/>
      <c r="N80" s="1245">
        <f>+ROUND(N78+N79,0)</f>
        <v>139150</v>
      </c>
      <c r="O80" s="1099"/>
      <c r="P80" s="1243">
        <f>+ROUND(P78+P79,0)</f>
        <v>139150</v>
      </c>
      <c r="Q80" s="1244">
        <f>+ROUND(Q78+Q79,0)</f>
        <v>139150</v>
      </c>
      <c r="R80" s="1048"/>
      <c r="S80" s="1721" t="s">
        <v>1146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-136530</v>
      </c>
      <c r="J82" s="1257">
        <f>+ROUND(J47,0)-ROUND(J76,0)+ROUND(J80,0)</f>
        <v>66174</v>
      </c>
      <c r="K82" s="1097"/>
      <c r="L82" s="1257">
        <f>+ROUND(L47,0)-ROUND(L76,0)+ROUND(L80,0)</f>
        <v>0</v>
      </c>
      <c r="M82" s="1097"/>
      <c r="N82" s="1258">
        <f>+ROUND(N47,0)-ROUND(N76,0)+ROUND(N80,0)</f>
        <v>66174</v>
      </c>
      <c r="O82" s="1259"/>
      <c r="P82" s="1256">
        <f>+ROUND(P47,0)-ROUND(P76,0)+ROUND(P80,0)</f>
        <v>-136530</v>
      </c>
      <c r="Q82" s="1257">
        <f>+ROUND(Q47,0)-ROUND(Q76,0)+ROUND(Q80,0)</f>
        <v>66174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136530</v>
      </c>
      <c r="J83" s="1265">
        <f>+ROUND(J100,0)+ROUND(J119,0)+ROUND(J125,0)-ROUND(J130,0)</f>
        <v>-66174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-66174</v>
      </c>
      <c r="O83" s="1259"/>
      <c r="P83" s="1264">
        <f>+ROUND(P100,0)+ROUND(P119,0)+ROUND(P125,0)-ROUND(P130,0)</f>
        <v>136530</v>
      </c>
      <c r="Q83" s="1265">
        <f>+ROUND(Q100,0)+ROUND(Q119,0)+ROUND(Q125,0)-ROUND(Q130,0)</f>
        <v>-66174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1154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1156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1161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1163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1165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1167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1172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1174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1176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1182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1184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1187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1189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1191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1196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1198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1203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1205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1207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37778</v>
      </c>
      <c r="J122" s="1122">
        <f>+IF(OR($P$2=98,$P$2=42,$P$2=96,$P$2=97),$Q122,0)</f>
        <v>19707</v>
      </c>
      <c r="K122" s="1097"/>
      <c r="L122" s="1122">
        <f>+IF($P$2=33,$Q122,0)</f>
        <v>0</v>
      </c>
      <c r="M122" s="1097"/>
      <c r="N122" s="1123">
        <f>+ROUND(+G122+J122+L122,0)</f>
        <v>19707</v>
      </c>
      <c r="O122" s="1099"/>
      <c r="P122" s="1121">
        <f>+ROUND(OTCHET!E520,0)</f>
        <v>37778</v>
      </c>
      <c r="Q122" s="1122">
        <f>+ROUND(OTCHET!L520,0)</f>
        <v>19707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1214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1216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37778</v>
      </c>
      <c r="J125" s="1244">
        <f>+ROUND(+SUM(J121:J124),0)</f>
        <v>19707</v>
      </c>
      <c r="K125" s="1097"/>
      <c r="L125" s="1244">
        <f>+ROUND(+SUM(L121:L124),0)</f>
        <v>0</v>
      </c>
      <c r="M125" s="1097"/>
      <c r="N125" s="1245">
        <f>+ROUND(+SUM(N121:N124),0)</f>
        <v>19707</v>
      </c>
      <c r="O125" s="1099"/>
      <c r="P125" s="1243">
        <f>+ROUND(+SUM(P121:P124),0)</f>
        <v>37778</v>
      </c>
      <c r="Q125" s="1244">
        <f>+ROUND(+SUM(Q121:Q124),0)</f>
        <v>19707</v>
      </c>
      <c r="R125" s="1048"/>
      <c r="S125" s="1721" t="s">
        <v>1218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98752</v>
      </c>
      <c r="J127" s="1110">
        <f>+IF(OR($P$2=98,$P$2=42,$P$2=96,$P$2=97),$Q127,0)</f>
        <v>98752</v>
      </c>
      <c r="K127" s="1097"/>
      <c r="L127" s="1110">
        <f>+IF($P$2=33,$Q127,0)</f>
        <v>0</v>
      </c>
      <c r="M127" s="1097"/>
      <c r="N127" s="1111">
        <f>+ROUND(+G127+J127+L127,0)</f>
        <v>98752</v>
      </c>
      <c r="O127" s="1099"/>
      <c r="P127" s="1109">
        <f>+ROUND(+SUM(OTCHET!E563:E568)+SUM(OTCHET!E577:E578)+IF(AND(OTCHET!$F$12=9900,+OTCHET!$E$15=0),0,SUM(OTCHET!E583:E584)),0)</f>
        <v>98752</v>
      </c>
      <c r="Q127" s="1110">
        <f>+ROUND(+SUM(OTCHET!L563:L568)+SUM(OTCHET!L577:L578)+IF(AND(OTCHET!$F$12=9900,+OTCHET!$E$15=0),0,SUM(OTCHET!L583:L584)),0)</f>
        <v>98752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1223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184633</v>
      </c>
      <c r="K129" s="1097"/>
      <c r="L129" s="1122">
        <f>+IF($P$2=33,$Q129,0)</f>
        <v>0</v>
      </c>
      <c r="M129" s="1097"/>
      <c r="N129" s="1123">
        <f>+ROUND(+G129+J129+L129,0)</f>
        <v>184633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184633</v>
      </c>
      <c r="R129" s="1048"/>
      <c r="S129" s="1733" t="s">
        <v>1225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-98752</v>
      </c>
      <c r="J130" s="1297">
        <f>+ROUND(+J129-J127-J128,0)</f>
        <v>85881</v>
      </c>
      <c r="K130" s="1097"/>
      <c r="L130" s="1297">
        <f>+ROUND(+L129-L127-L128,0)</f>
        <v>0</v>
      </c>
      <c r="M130" s="1097"/>
      <c r="N130" s="1298">
        <f>+ROUND(+N129-N127-N128,0)</f>
        <v>85881</v>
      </c>
      <c r="O130" s="1099"/>
      <c r="P130" s="1296">
        <f>+ROUND(+P129-P127-P128,0)</f>
        <v>-98752</v>
      </c>
      <c r="Q130" s="1297">
        <f>+ROUND(+Q129-Q127-Q128,0)</f>
        <v>85881</v>
      </c>
      <c r="R130" s="1048"/>
      <c r="S130" s="1736" t="s">
        <v>1227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31032017.</v>
      </c>
      <c r="D132" s="1249" t="s">
        <v>1229</v>
      </c>
      <c r="E132" s="1021"/>
      <c r="F132" s="1740"/>
      <c r="G132" s="1740"/>
      <c r="H132" s="1021"/>
      <c r="I132" s="1306" t="s">
        <v>1230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61" operator="notEqual" stopIfTrue="1">
      <formula>0</formula>
    </cfRule>
  </conditionalFormatting>
  <conditionalFormatting sqref="B131">
    <cfRule type="cellIs" priority="46" dxfId="162" operator="notEqual" stopIfTrue="1">
      <formula>0</formula>
    </cfRule>
    <cfRule type="cellIs" priority="34" dxfId="163" operator="equal">
      <formula>0</formula>
    </cfRule>
  </conditionalFormatting>
  <conditionalFormatting sqref="G2">
    <cfRule type="cellIs" priority="6" dxfId="50" operator="notEqual" stopIfTrue="1">
      <formula>0</formula>
    </cfRule>
    <cfRule type="cellIs" priority="7" dxfId="164" operator="equal" stopIfTrue="1">
      <formula>0</formula>
    </cfRule>
    <cfRule type="cellIs" priority="8" dxfId="165" operator="equal" stopIfTrue="1">
      <formula>0</formula>
    </cfRule>
    <cfRule type="cellIs" priority="45" dxfId="166" operator="equal">
      <formula>0</formula>
    </cfRule>
  </conditionalFormatting>
  <conditionalFormatting sqref="I2">
    <cfRule type="cellIs" priority="44" dxfId="166" operator="equal">
      <formula>0</formula>
    </cfRule>
  </conditionalFormatting>
  <conditionalFormatting sqref="F135:G136">
    <cfRule type="cellIs" priority="42" dxfId="167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67" operator="equal" stopIfTrue="1">
      <formula>"НЕРАВНЕНИЕ!"</formula>
    </cfRule>
  </conditionalFormatting>
  <conditionalFormatting sqref="L135:M136">
    <cfRule type="cellIs" priority="40" dxfId="167" operator="equal" stopIfTrue="1">
      <formula>"НЕРАВНЕНИЕ!"</formula>
    </cfRule>
  </conditionalFormatting>
  <conditionalFormatting sqref="F138:G139">
    <cfRule type="cellIs" priority="38" dxfId="167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67" operator="equal" stopIfTrue="1">
      <formula>"НЕРАВНЕНИЕ !"</formula>
    </cfRule>
  </conditionalFormatting>
  <conditionalFormatting sqref="L138:M139">
    <cfRule type="cellIs" priority="36" dxfId="167" operator="equal" stopIfTrue="1">
      <formula>"НЕРАВНЕНИЕ !"</formula>
    </cfRule>
  </conditionalFormatting>
  <conditionalFormatting sqref="I138:J139 L138:L139 N138:N139 F138:G139">
    <cfRule type="cellIs" priority="35" dxfId="167" operator="notEqual">
      <formula>0</formula>
    </cfRule>
  </conditionalFormatting>
  <conditionalFormatting sqref="I131:J131">
    <cfRule type="cellIs" priority="33" dxfId="161" operator="notEqual" stopIfTrue="1">
      <formula>0</formula>
    </cfRule>
  </conditionalFormatting>
  <conditionalFormatting sqref="L81">
    <cfRule type="cellIs" priority="28" dxfId="161" operator="notEqual" stopIfTrue="1">
      <formula>0</formula>
    </cfRule>
  </conditionalFormatting>
  <conditionalFormatting sqref="N81">
    <cfRule type="cellIs" priority="27" dxfId="161" operator="notEqual" stopIfTrue="1">
      <formula>0</formula>
    </cfRule>
  </conditionalFormatting>
  <conditionalFormatting sqref="L131">
    <cfRule type="cellIs" priority="32" dxfId="161" operator="notEqual" stopIfTrue="1">
      <formula>0</formula>
    </cfRule>
  </conditionalFormatting>
  <conditionalFormatting sqref="N131">
    <cfRule type="cellIs" priority="31" dxfId="161" operator="notEqual" stopIfTrue="1">
      <formula>0</formula>
    </cfRule>
  </conditionalFormatting>
  <conditionalFormatting sqref="F81:H81">
    <cfRule type="cellIs" priority="30" dxfId="161" operator="notEqual" stopIfTrue="1">
      <formula>0</formula>
    </cfRule>
  </conditionalFormatting>
  <conditionalFormatting sqref="I81:J81">
    <cfRule type="cellIs" priority="29" dxfId="161" operator="notEqual" stopIfTrue="1">
      <formula>0</formula>
    </cfRule>
  </conditionalFormatting>
  <conditionalFormatting sqref="B81">
    <cfRule type="cellIs" priority="25" dxfId="164" operator="equal">
      <formula>0</formula>
    </cfRule>
    <cfRule type="cellIs" priority="26" dxfId="162" operator="notEqual" stopIfTrue="1">
      <formula>0</formula>
    </cfRule>
  </conditionalFormatting>
  <conditionalFormatting sqref="P131:Q131">
    <cfRule type="cellIs" priority="24" dxfId="161" operator="notEqual" stopIfTrue="1">
      <formula>0</formula>
    </cfRule>
  </conditionalFormatting>
  <conditionalFormatting sqref="P135:Q136">
    <cfRule type="cellIs" priority="22" dxfId="167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67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67" operator="notEqual">
      <formula>0</formula>
    </cfRule>
  </conditionalFormatting>
  <conditionalFormatting sqref="P2">
    <cfRule type="cellIs" priority="14" dxfId="168" operator="equal" stopIfTrue="1">
      <formula>98</formula>
    </cfRule>
    <cfRule type="cellIs" priority="15" dxfId="169" operator="equal" stopIfTrue="1">
      <formula>96</formula>
    </cfRule>
    <cfRule type="cellIs" priority="16" dxfId="170" operator="equal" stopIfTrue="1">
      <formula>42</formula>
    </cfRule>
    <cfRule type="cellIs" priority="17" dxfId="171" operator="equal" stopIfTrue="1">
      <formula>97</formula>
    </cfRule>
    <cfRule type="cellIs" priority="18" dxfId="172" operator="equal" stopIfTrue="1">
      <formula>33</formula>
    </cfRule>
  </conditionalFormatting>
  <conditionalFormatting sqref="Q2">
    <cfRule type="cellIs" priority="9" dxfId="172" operator="equal" stopIfTrue="1">
      <formula>"Чужди средства"</formula>
    </cfRule>
    <cfRule type="cellIs" priority="10" dxfId="171" operator="equal" stopIfTrue="1">
      <formula>"СЕС - ДМП"</formula>
    </cfRule>
    <cfRule type="cellIs" priority="11" dxfId="170" operator="equal" stopIfTrue="1">
      <formula>"СЕС - РА"</formula>
    </cfRule>
    <cfRule type="cellIs" priority="12" dxfId="169" operator="equal" stopIfTrue="1">
      <formula>"СЕС - ДЕС"</formula>
    </cfRule>
    <cfRule type="cellIs" priority="13" dxfId="168" operator="equal" stopIfTrue="1">
      <formula>"СЕС - КСФ"</formula>
    </cfRule>
  </conditionalFormatting>
  <conditionalFormatting sqref="P81:Q81">
    <cfRule type="cellIs" priority="5" dxfId="161" operator="notEqual" stopIfTrue="1">
      <formula>0</formula>
    </cfRule>
  </conditionalFormatting>
  <conditionalFormatting sqref="T2:U2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990</v>
      </c>
      <c r="F11" s="708">
        <f>OTCHET!F9</f>
        <v>42825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275680</v>
      </c>
      <c r="F38" s="848">
        <f>SUM(F39:F53)-F44-F46-F51-F52</f>
        <v>72976</v>
      </c>
      <c r="G38" s="849">
        <f>SUM(G39:G53)-G44-G46-G51-G52</f>
        <v>19707</v>
      </c>
      <c r="H38" s="850">
        <f>SUM(H39:H53)-H44-H46-H51-H52</f>
        <v>53269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20757</v>
      </c>
      <c r="F39" s="771">
        <f aca="true" t="shared" si="1" ref="F39:F53">+G39+H39+I39</f>
        <v>18948</v>
      </c>
      <c r="G39" s="772">
        <f>OTCHET!I186</f>
        <v>14690</v>
      </c>
      <c r="H39" s="773">
        <f>OTCHET!J186</f>
        <v>4258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17688</v>
      </c>
      <c r="F40" s="816">
        <f t="shared" si="1"/>
        <v>17184</v>
      </c>
      <c r="G40" s="817">
        <f>OTCHET!I189</f>
        <v>0</v>
      </c>
      <c r="H40" s="818">
        <f>OTCHET!J189</f>
        <v>17184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8016</v>
      </c>
      <c r="F41" s="816">
        <f t="shared" si="1"/>
        <v>7636</v>
      </c>
      <c r="G41" s="817">
        <f>+OTCHET!I195+OTCHET!I203</f>
        <v>3263</v>
      </c>
      <c r="H41" s="818">
        <f>+OTCHET!J195+OTCHET!J203</f>
        <v>4373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226015</v>
      </c>
      <c r="F42" s="816">
        <f t="shared" si="1"/>
        <v>26004</v>
      </c>
      <c r="G42" s="817">
        <f>+OTCHET!I204+OTCHET!I222+OTCHET!I271</f>
        <v>1754</v>
      </c>
      <c r="H42" s="818">
        <f>+OTCHET!J204+OTCHET!J222+OTCHET!J271</f>
        <v>24250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3204</v>
      </c>
      <c r="F48" s="816">
        <f t="shared" si="1"/>
        <v>3204</v>
      </c>
      <c r="G48" s="817">
        <f>OTCHET!I275+OTCHET!I276+OTCHET!I284+OTCHET!I287</f>
        <v>0</v>
      </c>
      <c r="H48" s="818">
        <f>OTCHET!J275+OTCHET!J276+OTCHET!J284+OTCHET!J287</f>
        <v>3204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139150</v>
      </c>
      <c r="F54" s="894">
        <f>+F55+F56+F60</f>
        <v>139150</v>
      </c>
      <c r="G54" s="895">
        <f>+G55+G56+G60</f>
        <v>0</v>
      </c>
      <c r="H54" s="896">
        <f>+H55+H56+H60</f>
        <v>139150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139150</v>
      </c>
      <c r="F56" s="903">
        <f t="shared" si="2"/>
        <v>139150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139150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-136530</v>
      </c>
      <c r="F62" s="929">
        <f>+F22-F38+F54-F61</f>
        <v>66174</v>
      </c>
      <c r="G62" s="930">
        <f>+G22-G38+G54-G61</f>
        <v>-19707</v>
      </c>
      <c r="H62" s="931">
        <f>+H22-H38+H54-H61</f>
        <v>85881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136530</v>
      </c>
      <c r="F64" s="939">
        <f>SUM(+F66+F74+F75+F82+F83+F84+F87+F88+F89+F90+F91+F92+F93)</f>
        <v>-66174</v>
      </c>
      <c r="G64" s="940">
        <f>SUM(+G66+G74+G75+G82+G83+G84+G87+G88+G89+G90+G91+G92+G93)</f>
        <v>19707</v>
      </c>
      <c r="H64" s="941">
        <f>SUM(+H66+H74+H75+H82+H83+H84+H87+H88+H89+H90+H91+H92+H93)</f>
        <v>-85881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37778</v>
      </c>
      <c r="F84" s="907">
        <f>+F85+F86</f>
        <v>19707</v>
      </c>
      <c r="G84" s="908">
        <f>+G85+G86</f>
        <v>19707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37778</v>
      </c>
      <c r="F86" s="965">
        <f t="shared" si="5"/>
        <v>19707</v>
      </c>
      <c r="G86" s="966">
        <f>+OTCHET!I517+OTCHET!I520+OTCHET!I540</f>
        <v>19707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98752</v>
      </c>
      <c r="F88" s="903">
        <f t="shared" si="5"/>
        <v>98752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98752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-184633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-184633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Антоанета Трифонова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Антоанета Трифонова</v>
      </c>
      <c r="F112" s="1752"/>
      <c r="G112" s="1004"/>
      <c r="H112" s="690"/>
      <c r="I112" s="1376" t="str">
        <f>+OTCHET!G599</f>
        <v>Мирена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61" operator="notEqual" stopIfTrue="1">
      <formula>0</formula>
    </cfRule>
  </conditionalFormatting>
  <conditionalFormatting sqref="E103:I103">
    <cfRule type="cellIs" priority="19" dxfId="161" operator="notEqual" stopIfTrue="1">
      <formula>0</formula>
    </cfRule>
  </conditionalFormatting>
  <conditionalFormatting sqref="G105:H105 B105">
    <cfRule type="cellIs" priority="18" dxfId="177" operator="equal" stopIfTrue="1">
      <formula>0</formula>
    </cfRule>
  </conditionalFormatting>
  <conditionalFormatting sqref="I112 E108">
    <cfRule type="cellIs" priority="17" dxfId="165" operator="equal" stopIfTrue="1">
      <formula>0</formula>
    </cfRule>
  </conditionalFormatting>
  <conditionalFormatting sqref="E112:F112">
    <cfRule type="cellIs" priority="16" dxfId="165" operator="equal" stopIfTrue="1">
      <formula>0</formula>
    </cfRule>
  </conditionalFormatting>
  <conditionalFormatting sqref="E15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15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B103">
    <cfRule type="cellIs" priority="5" dxfId="162" operator="notEqual" stopIfTrue="1">
      <formula>0</formula>
    </cfRule>
  </conditionalFormatting>
  <conditionalFormatting sqref="I11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1"/>
  <sheetViews>
    <sheetView tabSelected="1" zoomScale="75" zoomScaleNormal="75" zoomScalePageLayoutView="0" workbookViewId="0" topLeftCell="B586">
      <selection activeCell="K600" sqref="K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КСФ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/>
      <c r="C9" s="1799"/>
      <c r="D9" s="1800"/>
      <c r="E9" s="115">
        <v>42736</v>
      </c>
      <c r="F9" s="116">
        <v>42825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март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Симеоновград</v>
      </c>
      <c r="C12" s="1802"/>
      <c r="D12" s="1803"/>
      <c r="E12" s="118" t="s">
        <v>983</v>
      </c>
      <c r="F12" s="1591" t="s">
        <v>1652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70" t="s">
        <v>2042</v>
      </c>
      <c r="F19" s="1771"/>
      <c r="G19" s="1771"/>
      <c r="H19" s="1772"/>
      <c r="I19" s="1788" t="s">
        <v>2043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КСФ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2">
        <f>$B$9</f>
        <v>0</v>
      </c>
      <c r="C175" s="1783"/>
      <c r="D175" s="1784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Симеоновград</v>
      </c>
      <c r="C178" s="1802"/>
      <c r="D178" s="1803"/>
      <c r="E178" s="232" t="s">
        <v>908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70" t="s">
        <v>2044</v>
      </c>
      <c r="F182" s="1771"/>
      <c r="G182" s="1771"/>
      <c r="H182" s="1772"/>
      <c r="I182" s="1773" t="s">
        <v>2045</v>
      </c>
      <c r="J182" s="1774"/>
      <c r="K182" s="1774"/>
      <c r="L182" s="1775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6" t="s">
        <v>761</v>
      </c>
      <c r="D186" s="1777"/>
      <c r="E186" s="274">
        <f aca="true" t="shared" si="42" ref="E186:L186">SUMIF($B$603:$B$12309,$B186,E$603:E$12309)</f>
        <v>20757</v>
      </c>
      <c r="F186" s="275">
        <f t="shared" si="42"/>
        <v>16499</v>
      </c>
      <c r="G186" s="276">
        <f t="shared" si="42"/>
        <v>4258</v>
      </c>
      <c r="H186" s="277">
        <f t="shared" si="42"/>
        <v>0</v>
      </c>
      <c r="I186" s="275">
        <f t="shared" si="42"/>
        <v>14690</v>
      </c>
      <c r="J186" s="276">
        <f t="shared" si="42"/>
        <v>4258</v>
      </c>
      <c r="K186" s="277">
        <f t="shared" si="42"/>
        <v>0</v>
      </c>
      <c r="L186" s="274">
        <f t="shared" si="42"/>
        <v>18948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17471</v>
      </c>
      <c r="F187" s="283">
        <f t="shared" si="44"/>
        <v>16499</v>
      </c>
      <c r="G187" s="284">
        <f t="shared" si="44"/>
        <v>972</v>
      </c>
      <c r="H187" s="285">
        <f t="shared" si="44"/>
        <v>0</v>
      </c>
      <c r="I187" s="283">
        <f t="shared" si="44"/>
        <v>14690</v>
      </c>
      <c r="J187" s="284">
        <f t="shared" si="44"/>
        <v>972</v>
      </c>
      <c r="K187" s="285">
        <f t="shared" si="44"/>
        <v>0</v>
      </c>
      <c r="L187" s="282">
        <f t="shared" si="44"/>
        <v>15662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3286</v>
      </c>
      <c r="F188" s="289">
        <f t="shared" si="44"/>
        <v>0</v>
      </c>
      <c r="G188" s="290">
        <f t="shared" si="44"/>
        <v>3286</v>
      </c>
      <c r="H188" s="291">
        <f t="shared" si="44"/>
        <v>0</v>
      </c>
      <c r="I188" s="289">
        <f t="shared" si="44"/>
        <v>0</v>
      </c>
      <c r="J188" s="290">
        <f t="shared" si="44"/>
        <v>3286</v>
      </c>
      <c r="K188" s="291">
        <f t="shared" si="44"/>
        <v>0</v>
      </c>
      <c r="L188" s="288">
        <f t="shared" si="44"/>
        <v>3286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65" t="s">
        <v>764</v>
      </c>
      <c r="D189" s="1766"/>
      <c r="E189" s="274">
        <f aca="true" t="shared" si="45" ref="E189:L189">SUMIF($B$603:$B$12309,$B189,E$603:E$12309)</f>
        <v>17688</v>
      </c>
      <c r="F189" s="275">
        <f t="shared" si="45"/>
        <v>504</v>
      </c>
      <c r="G189" s="276">
        <f t="shared" si="45"/>
        <v>17184</v>
      </c>
      <c r="H189" s="277">
        <f t="shared" si="45"/>
        <v>0</v>
      </c>
      <c r="I189" s="275">
        <f t="shared" si="45"/>
        <v>0</v>
      </c>
      <c r="J189" s="276">
        <f t="shared" si="45"/>
        <v>17184</v>
      </c>
      <c r="K189" s="277">
        <f t="shared" si="45"/>
        <v>0</v>
      </c>
      <c r="L189" s="274">
        <f t="shared" si="45"/>
        <v>17184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15950</v>
      </c>
      <c r="F190" s="283">
        <f t="shared" si="46"/>
        <v>0</v>
      </c>
      <c r="G190" s="284">
        <f t="shared" si="46"/>
        <v>15950</v>
      </c>
      <c r="H190" s="285">
        <f t="shared" si="46"/>
        <v>0</v>
      </c>
      <c r="I190" s="283">
        <f t="shared" si="46"/>
        <v>0</v>
      </c>
      <c r="J190" s="284">
        <f t="shared" si="46"/>
        <v>15950</v>
      </c>
      <c r="K190" s="285">
        <f t="shared" si="46"/>
        <v>0</v>
      </c>
      <c r="L190" s="282">
        <f t="shared" si="46"/>
        <v>15950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1738</v>
      </c>
      <c r="F191" s="297">
        <f t="shared" si="46"/>
        <v>504</v>
      </c>
      <c r="G191" s="298">
        <f t="shared" si="46"/>
        <v>1234</v>
      </c>
      <c r="H191" s="299">
        <f t="shared" si="46"/>
        <v>0</v>
      </c>
      <c r="I191" s="297">
        <f t="shared" si="46"/>
        <v>0</v>
      </c>
      <c r="J191" s="298">
        <f t="shared" si="46"/>
        <v>1234</v>
      </c>
      <c r="K191" s="299">
        <f t="shared" si="46"/>
        <v>0</v>
      </c>
      <c r="L191" s="296">
        <f t="shared" si="46"/>
        <v>1234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8" t="s">
        <v>199</v>
      </c>
      <c r="D195" s="1779"/>
      <c r="E195" s="274">
        <f aca="true" t="shared" si="47" ref="E195:L195">SUMIF($B$603:$B$12309,$B195,E$603:E$12309)</f>
        <v>8016</v>
      </c>
      <c r="F195" s="275">
        <f t="shared" si="47"/>
        <v>3643</v>
      </c>
      <c r="G195" s="276">
        <f t="shared" si="47"/>
        <v>4373</v>
      </c>
      <c r="H195" s="277">
        <f t="shared" si="47"/>
        <v>0</v>
      </c>
      <c r="I195" s="275">
        <f t="shared" si="47"/>
        <v>3263</v>
      </c>
      <c r="J195" s="276">
        <f t="shared" si="47"/>
        <v>4373</v>
      </c>
      <c r="K195" s="277">
        <f t="shared" si="47"/>
        <v>0</v>
      </c>
      <c r="L195" s="274">
        <f t="shared" si="47"/>
        <v>7636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4555</v>
      </c>
      <c r="F196" s="283">
        <f t="shared" si="48"/>
        <v>1866</v>
      </c>
      <c r="G196" s="284">
        <f t="shared" si="48"/>
        <v>2689</v>
      </c>
      <c r="H196" s="285">
        <f t="shared" si="48"/>
        <v>0</v>
      </c>
      <c r="I196" s="283">
        <f t="shared" si="48"/>
        <v>1630</v>
      </c>
      <c r="J196" s="284">
        <f t="shared" si="48"/>
        <v>2689</v>
      </c>
      <c r="K196" s="285">
        <f t="shared" si="48"/>
        <v>0</v>
      </c>
      <c r="L196" s="282">
        <f t="shared" si="48"/>
        <v>4319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608</v>
      </c>
      <c r="F197" s="297">
        <f t="shared" si="48"/>
        <v>608</v>
      </c>
      <c r="G197" s="298">
        <f t="shared" si="48"/>
        <v>0</v>
      </c>
      <c r="H197" s="299">
        <f t="shared" si="48"/>
        <v>0</v>
      </c>
      <c r="I197" s="297">
        <f t="shared" si="48"/>
        <v>608</v>
      </c>
      <c r="J197" s="298">
        <f t="shared" si="48"/>
        <v>0</v>
      </c>
      <c r="K197" s="299">
        <f t="shared" si="48"/>
        <v>0</v>
      </c>
      <c r="L197" s="296">
        <f t="shared" si="48"/>
        <v>608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1955</v>
      </c>
      <c r="F199" s="297">
        <f t="shared" si="48"/>
        <v>826</v>
      </c>
      <c r="G199" s="298">
        <f t="shared" si="48"/>
        <v>1129</v>
      </c>
      <c r="H199" s="299">
        <f t="shared" si="48"/>
        <v>0</v>
      </c>
      <c r="I199" s="297">
        <f t="shared" si="48"/>
        <v>705</v>
      </c>
      <c r="J199" s="298">
        <f t="shared" si="48"/>
        <v>1129</v>
      </c>
      <c r="K199" s="299">
        <f t="shared" si="48"/>
        <v>0</v>
      </c>
      <c r="L199" s="296">
        <f t="shared" si="48"/>
        <v>1834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898</v>
      </c>
      <c r="F200" s="297">
        <f t="shared" si="48"/>
        <v>343</v>
      </c>
      <c r="G200" s="298">
        <f t="shared" si="48"/>
        <v>555</v>
      </c>
      <c r="H200" s="299">
        <f t="shared" si="48"/>
        <v>0</v>
      </c>
      <c r="I200" s="297">
        <f t="shared" si="48"/>
        <v>320</v>
      </c>
      <c r="J200" s="298">
        <f t="shared" si="48"/>
        <v>555</v>
      </c>
      <c r="K200" s="299">
        <f t="shared" si="48"/>
        <v>0</v>
      </c>
      <c r="L200" s="296">
        <f t="shared" si="48"/>
        <v>875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3" t="s">
        <v>204</v>
      </c>
      <c r="D203" s="1764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5" t="s">
        <v>205</v>
      </c>
      <c r="D204" s="1766"/>
      <c r="E204" s="311">
        <f t="shared" si="49"/>
        <v>226015</v>
      </c>
      <c r="F204" s="275">
        <f t="shared" si="49"/>
        <v>17132</v>
      </c>
      <c r="G204" s="276">
        <f t="shared" si="49"/>
        <v>208883</v>
      </c>
      <c r="H204" s="277">
        <f t="shared" si="49"/>
        <v>0</v>
      </c>
      <c r="I204" s="275">
        <f t="shared" si="49"/>
        <v>1754</v>
      </c>
      <c r="J204" s="276">
        <f t="shared" si="49"/>
        <v>24250</v>
      </c>
      <c r="K204" s="277">
        <f t="shared" si="49"/>
        <v>0</v>
      </c>
      <c r="L204" s="311">
        <f t="shared" si="49"/>
        <v>26004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149285</v>
      </c>
      <c r="F205" s="283">
        <f t="shared" si="50"/>
        <v>10135</v>
      </c>
      <c r="G205" s="284">
        <f t="shared" si="50"/>
        <v>139150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519</v>
      </c>
      <c r="F207" s="297">
        <f t="shared" si="50"/>
        <v>0</v>
      </c>
      <c r="G207" s="298">
        <f t="shared" si="50"/>
        <v>519</v>
      </c>
      <c r="H207" s="299">
        <f t="shared" si="50"/>
        <v>0</v>
      </c>
      <c r="I207" s="297">
        <f t="shared" si="50"/>
        <v>0</v>
      </c>
      <c r="J207" s="298">
        <f t="shared" si="50"/>
        <v>519</v>
      </c>
      <c r="K207" s="299">
        <f t="shared" si="50"/>
        <v>0</v>
      </c>
      <c r="L207" s="296">
        <f t="shared" si="50"/>
        <v>519</v>
      </c>
      <c r="M207" s="7">
        <f t="shared" si="43"/>
        <v>1</v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1886</v>
      </c>
      <c r="F208" s="297">
        <f t="shared" si="50"/>
        <v>1886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11103</v>
      </c>
      <c r="F209" s="297">
        <f t="shared" si="50"/>
        <v>3851</v>
      </c>
      <c r="G209" s="298">
        <f t="shared" si="50"/>
        <v>7252</v>
      </c>
      <c r="H209" s="299">
        <f t="shared" si="50"/>
        <v>0</v>
      </c>
      <c r="I209" s="297">
        <f t="shared" si="50"/>
        <v>1319</v>
      </c>
      <c r="J209" s="298">
        <f t="shared" si="50"/>
        <v>7252</v>
      </c>
      <c r="K209" s="299">
        <f t="shared" si="50"/>
        <v>0</v>
      </c>
      <c r="L209" s="296">
        <f t="shared" si="50"/>
        <v>8571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734</v>
      </c>
      <c r="F210" s="316">
        <f t="shared" si="50"/>
        <v>734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2114</v>
      </c>
      <c r="F211" s="322">
        <f t="shared" si="50"/>
        <v>526</v>
      </c>
      <c r="G211" s="323">
        <f t="shared" si="50"/>
        <v>1588</v>
      </c>
      <c r="H211" s="324">
        <f t="shared" si="50"/>
        <v>0</v>
      </c>
      <c r="I211" s="322">
        <f t="shared" si="50"/>
        <v>435</v>
      </c>
      <c r="J211" s="323">
        <f t="shared" si="50"/>
        <v>1588</v>
      </c>
      <c r="K211" s="324">
        <f t="shared" si="50"/>
        <v>0</v>
      </c>
      <c r="L211" s="321">
        <f t="shared" si="50"/>
        <v>2023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14891</v>
      </c>
      <c r="F212" s="328">
        <f t="shared" si="50"/>
        <v>0</v>
      </c>
      <c r="G212" s="329">
        <f t="shared" si="50"/>
        <v>14891</v>
      </c>
      <c r="H212" s="330">
        <f t="shared" si="50"/>
        <v>0</v>
      </c>
      <c r="I212" s="328">
        <f t="shared" si="50"/>
        <v>0</v>
      </c>
      <c r="J212" s="329">
        <f t="shared" si="50"/>
        <v>14891</v>
      </c>
      <c r="K212" s="330">
        <f t="shared" si="50"/>
        <v>0</v>
      </c>
      <c r="L212" s="327">
        <f t="shared" si="50"/>
        <v>14891</v>
      </c>
      <c r="M212" s="7">
        <f t="shared" si="43"/>
        <v>1</v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45483</v>
      </c>
      <c r="F221" s="289">
        <f t="shared" si="52"/>
        <v>0</v>
      </c>
      <c r="G221" s="290">
        <f t="shared" si="52"/>
        <v>45483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  <v>1</v>
      </c>
      <c r="N221" s="278"/>
    </row>
    <row r="222" spans="1:14" s="15" customFormat="1" ht="15.75">
      <c r="A222" s="22">
        <v>220</v>
      </c>
      <c r="B222" s="273">
        <v>1900</v>
      </c>
      <c r="C222" s="1757" t="s">
        <v>279</v>
      </c>
      <c r="D222" s="1758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7" t="s">
        <v>739</v>
      </c>
      <c r="D226" s="1758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7" t="s">
        <v>224</v>
      </c>
      <c r="D232" s="1758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7" t="s">
        <v>226</v>
      </c>
      <c r="D235" s="1758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1684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7" t="s">
        <v>229</v>
      </c>
      <c r="D239" s="175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7" t="s">
        <v>241</v>
      </c>
      <c r="D255" s="1758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7" t="s">
        <v>242</v>
      </c>
      <c r="D256" s="1758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7" t="s">
        <v>243</v>
      </c>
      <c r="D257" s="1758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7" t="s">
        <v>244</v>
      </c>
      <c r="D258" s="175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7" t="s">
        <v>1689</v>
      </c>
      <c r="D265" s="1758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7" t="s">
        <v>1686</v>
      </c>
      <c r="D269" s="1758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7" t="s">
        <v>1687</v>
      </c>
      <c r="D270" s="1758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7" t="s">
        <v>280</v>
      </c>
      <c r="D272" s="175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9" t="s">
        <v>255</v>
      </c>
      <c r="D275" s="176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9" t="s">
        <v>256</v>
      </c>
      <c r="D276" s="1760"/>
      <c r="E276" s="311">
        <f t="shared" si="70"/>
        <v>3204</v>
      </c>
      <c r="F276" s="275">
        <f t="shared" si="70"/>
        <v>0</v>
      </c>
      <c r="G276" s="276">
        <f t="shared" si="70"/>
        <v>3204</v>
      </c>
      <c r="H276" s="277">
        <f t="shared" si="70"/>
        <v>0</v>
      </c>
      <c r="I276" s="275">
        <f t="shared" si="70"/>
        <v>0</v>
      </c>
      <c r="J276" s="276">
        <f t="shared" si="70"/>
        <v>3204</v>
      </c>
      <c r="K276" s="277">
        <f t="shared" si="70"/>
        <v>0</v>
      </c>
      <c r="L276" s="311">
        <f t="shared" si="70"/>
        <v>3204</v>
      </c>
      <c r="M276" s="7">
        <f t="shared" si="63"/>
        <v>1</v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1416</v>
      </c>
      <c r="F277" s="283">
        <f t="shared" si="71"/>
        <v>0</v>
      </c>
      <c r="G277" s="284">
        <f t="shared" si="71"/>
        <v>1416</v>
      </c>
      <c r="H277" s="285">
        <f t="shared" si="71"/>
        <v>0</v>
      </c>
      <c r="I277" s="283">
        <f t="shared" si="71"/>
        <v>0</v>
      </c>
      <c r="J277" s="284">
        <f t="shared" si="71"/>
        <v>1416</v>
      </c>
      <c r="K277" s="285">
        <f t="shared" si="71"/>
        <v>0</v>
      </c>
      <c r="L277" s="282">
        <f t="shared" si="71"/>
        <v>1416</v>
      </c>
      <c r="M277" s="7">
        <f t="shared" si="63"/>
        <v>1</v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1788</v>
      </c>
      <c r="F279" s="297">
        <f t="shared" si="71"/>
        <v>0</v>
      </c>
      <c r="G279" s="298">
        <f t="shared" si="71"/>
        <v>1788</v>
      </c>
      <c r="H279" s="299">
        <f t="shared" si="71"/>
        <v>0</v>
      </c>
      <c r="I279" s="297">
        <f t="shared" si="71"/>
        <v>0</v>
      </c>
      <c r="J279" s="298">
        <f t="shared" si="71"/>
        <v>1788</v>
      </c>
      <c r="K279" s="299">
        <f t="shared" si="71"/>
        <v>0</v>
      </c>
      <c r="L279" s="296">
        <f t="shared" si="71"/>
        <v>1788</v>
      </c>
      <c r="M279" s="7">
        <f t="shared" si="63"/>
        <v>1</v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9" t="s">
        <v>642</v>
      </c>
      <c r="D284" s="176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9" t="s">
        <v>702</v>
      </c>
      <c r="D287" s="176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7" t="s">
        <v>703</v>
      </c>
      <c r="D288" s="1758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3" t="s">
        <v>933</v>
      </c>
      <c r="D293" s="175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5" t="s">
        <v>711</v>
      </c>
      <c r="D297" s="175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275680</v>
      </c>
      <c r="F301" s="397">
        <f t="shared" si="79"/>
        <v>37778</v>
      </c>
      <c r="G301" s="398">
        <f t="shared" si="79"/>
        <v>237902</v>
      </c>
      <c r="H301" s="399">
        <f t="shared" si="79"/>
        <v>0</v>
      </c>
      <c r="I301" s="397">
        <f t="shared" si="79"/>
        <v>19707</v>
      </c>
      <c r="J301" s="398">
        <f t="shared" si="79"/>
        <v>53269</v>
      </c>
      <c r="K301" s="399">
        <f t="shared" si="79"/>
        <v>0</v>
      </c>
      <c r="L301" s="396">
        <f t="shared" si="79"/>
        <v>72976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КСФ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2">
        <f>$B$9</f>
        <v>0</v>
      </c>
      <c r="C346" s="1783"/>
      <c r="D346" s="1784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Симеоновград</v>
      </c>
      <c r="C349" s="1802"/>
      <c r="D349" s="1803"/>
      <c r="E349" s="411" t="s">
        <v>908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1" t="s">
        <v>2046</v>
      </c>
      <c r="F353" s="1792"/>
      <c r="G353" s="1792"/>
      <c r="H353" s="1793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139150</v>
      </c>
      <c r="F395" s="1623">
        <f t="shared" si="92"/>
        <v>0</v>
      </c>
      <c r="G395" s="1654">
        <f t="shared" si="92"/>
        <v>139150</v>
      </c>
      <c r="H395" s="1657">
        <f>SUM(H396:H397)</f>
        <v>0</v>
      </c>
      <c r="I395" s="1623">
        <f t="shared" si="92"/>
        <v>0</v>
      </c>
      <c r="J395" s="1655">
        <f t="shared" si="92"/>
        <v>139150</v>
      </c>
      <c r="K395" s="446">
        <f>SUM(K396:K397)</f>
        <v>0</v>
      </c>
      <c r="L395" s="1380">
        <f t="shared" si="92"/>
        <v>139150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139150</v>
      </c>
      <c r="F396" s="152">
        <v>0</v>
      </c>
      <c r="G396" s="1647">
        <v>139150</v>
      </c>
      <c r="H396" s="1618">
        <v>0</v>
      </c>
      <c r="I396" s="152">
        <v>0</v>
      </c>
      <c r="J396" s="1647">
        <v>139150</v>
      </c>
      <c r="K396" s="1653">
        <v>0</v>
      </c>
      <c r="L396" s="1381">
        <f>I396+J396+K396</f>
        <v>139150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942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697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698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716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139150</v>
      </c>
      <c r="F415" s="497">
        <f t="shared" si="98"/>
        <v>0</v>
      </c>
      <c r="G415" s="498">
        <f t="shared" si="98"/>
        <v>139150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139150</v>
      </c>
      <c r="K415" s="516">
        <f>SUM(K357,K371,K379,K384,K387,K392,K395,K398,K401,K402,K405,K408)</f>
        <v>0</v>
      </c>
      <c r="L415" s="513">
        <f t="shared" si="98"/>
        <v>139150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784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721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700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946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КСФ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2">
        <f>$B$9</f>
        <v>0</v>
      </c>
      <c r="C431" s="1783"/>
      <c r="D431" s="1784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Симеоновград</v>
      </c>
      <c r="C434" s="1802"/>
      <c r="D434" s="1803"/>
      <c r="E434" s="411" t="s">
        <v>908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0" t="s">
        <v>2048</v>
      </c>
      <c r="F438" s="1771"/>
      <c r="G438" s="1771"/>
      <c r="H438" s="1772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-136530</v>
      </c>
      <c r="F441" s="547">
        <f t="shared" si="103"/>
        <v>-37778</v>
      </c>
      <c r="G441" s="548">
        <f t="shared" si="103"/>
        <v>-98752</v>
      </c>
      <c r="H441" s="549">
        <f>+H168-H301+H415+H425</f>
        <v>0</v>
      </c>
      <c r="I441" s="547">
        <f t="shared" si="103"/>
        <v>-19707</v>
      </c>
      <c r="J441" s="548">
        <f t="shared" si="103"/>
        <v>85881</v>
      </c>
      <c r="K441" s="549">
        <f t="shared" si="103"/>
        <v>0</v>
      </c>
      <c r="L441" s="550">
        <f t="shared" si="103"/>
        <v>66174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136530</v>
      </c>
      <c r="F442" s="554">
        <f t="shared" si="104"/>
        <v>37778</v>
      </c>
      <c r="G442" s="555">
        <f t="shared" si="104"/>
        <v>98752</v>
      </c>
      <c r="H442" s="556">
        <f t="shared" si="104"/>
        <v>0</v>
      </c>
      <c r="I442" s="554">
        <f t="shared" si="104"/>
        <v>19707</v>
      </c>
      <c r="J442" s="555">
        <f t="shared" si="104"/>
        <v>-85881</v>
      </c>
      <c r="K442" s="556">
        <f t="shared" si="104"/>
        <v>0</v>
      </c>
      <c r="L442" s="557">
        <f>+L593</f>
        <v>-66174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80" t="str">
        <f>$B$7</f>
        <v>ОТЧЕТНИ ДАННИ ПО ЕБК ЗА СМЕТКИТЕ ЗА СРЕДСТВАТА ОТ ЕВРОПЕЙСКИЯ СЪЮЗ - КСФ</v>
      </c>
      <c r="C445" s="1781"/>
      <c r="D445" s="178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2">
        <f>$B$9</f>
        <v>0</v>
      </c>
      <c r="C447" s="1783"/>
      <c r="D447" s="1784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Симеоновград</v>
      </c>
      <c r="C450" s="1802"/>
      <c r="D450" s="1803"/>
      <c r="E450" s="411" t="s">
        <v>908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5" t="s">
        <v>2050</v>
      </c>
      <c r="F454" s="1786"/>
      <c r="G454" s="1786"/>
      <c r="H454" s="178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785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788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2024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791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950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955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956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957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958</v>
      </c>
      <c r="D520" s="1820"/>
      <c r="E520" s="579">
        <f aca="true" t="shared" si="125" ref="E520:L520">SUM(E521:E526)</f>
        <v>37778</v>
      </c>
      <c r="F520" s="588">
        <f t="shared" si="125"/>
        <v>37778</v>
      </c>
      <c r="G520" s="581">
        <f t="shared" si="125"/>
        <v>0</v>
      </c>
      <c r="H520" s="582">
        <f>SUM(H521:H526)</f>
        <v>0</v>
      </c>
      <c r="I520" s="588">
        <f t="shared" si="125"/>
        <v>19707</v>
      </c>
      <c r="J520" s="581">
        <f t="shared" si="125"/>
        <v>0</v>
      </c>
      <c r="K520" s="582">
        <f t="shared" si="125"/>
        <v>0</v>
      </c>
      <c r="L520" s="579">
        <f t="shared" si="125"/>
        <v>19707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37778</v>
      </c>
      <c r="F523" s="158">
        <v>37778</v>
      </c>
      <c r="G523" s="159">
        <v>0</v>
      </c>
      <c r="H523" s="586">
        <v>0</v>
      </c>
      <c r="I523" s="158">
        <v>19707</v>
      </c>
      <c r="J523" s="159">
        <v>0</v>
      </c>
      <c r="K523" s="586">
        <v>0</v>
      </c>
      <c r="L523" s="1389">
        <f t="shared" si="121"/>
        <v>19707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960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961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962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963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972</v>
      </c>
      <c r="D562" s="1819"/>
      <c r="E562" s="579">
        <f aca="true" t="shared" si="133" ref="E562:L562">SUM(E563:E581)</f>
        <v>98752</v>
      </c>
      <c r="F562" s="588">
        <f t="shared" si="133"/>
        <v>0</v>
      </c>
      <c r="G562" s="581">
        <f t="shared" si="133"/>
        <v>98752</v>
      </c>
      <c r="H562" s="582">
        <f>SUM(H563:H581)</f>
        <v>0</v>
      </c>
      <c r="I562" s="588">
        <f t="shared" si="133"/>
        <v>0</v>
      </c>
      <c r="J562" s="581">
        <f t="shared" si="133"/>
        <v>-85881</v>
      </c>
      <c r="K562" s="582">
        <f t="shared" si="133"/>
        <v>0</v>
      </c>
      <c r="L562" s="579">
        <f t="shared" si="133"/>
        <v>-85881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98752</v>
      </c>
      <c r="F563" s="152">
        <v>0</v>
      </c>
      <c r="G563" s="153">
        <v>98752</v>
      </c>
      <c r="H563" s="585">
        <v>0</v>
      </c>
      <c r="I563" s="152">
        <v>0</v>
      </c>
      <c r="J563" s="153">
        <v>98752</v>
      </c>
      <c r="K563" s="585">
        <v>0</v>
      </c>
      <c r="L563" s="1381">
        <f t="shared" si="121"/>
        <v>98752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-184633</v>
      </c>
      <c r="K569" s="1669">
        <v>0</v>
      </c>
      <c r="L569" s="1395">
        <f t="shared" si="134"/>
        <v>-184633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977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850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136530</v>
      </c>
      <c r="F593" s="664">
        <f t="shared" si="138"/>
        <v>37778</v>
      </c>
      <c r="G593" s="665">
        <f t="shared" si="138"/>
        <v>98752</v>
      </c>
      <c r="H593" s="666">
        <f t="shared" si="138"/>
        <v>0</v>
      </c>
      <c r="I593" s="664">
        <f t="shared" si="138"/>
        <v>19707</v>
      </c>
      <c r="J593" s="665">
        <f t="shared" si="138"/>
        <v>-85881</v>
      </c>
      <c r="K593" s="667">
        <f t="shared" si="138"/>
        <v>0</v>
      </c>
      <c r="L593" s="663">
        <f t="shared" si="138"/>
        <v>-66174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7" t="s">
        <v>2063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2063</v>
      </c>
      <c r="E599" s="672"/>
      <c r="F599" s="219" t="s">
        <v>897</v>
      </c>
      <c r="G599" s="1829" t="s">
        <v>2064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2062</v>
      </c>
      <c r="C601" s="1839"/>
      <c r="D601" s="676" t="s">
        <v>900</v>
      </c>
      <c r="E601" s="677">
        <v>3781</v>
      </c>
      <c r="F601" s="678">
        <v>2341</v>
      </c>
      <c r="G601" s="679" t="s">
        <v>901</v>
      </c>
      <c r="H601" s="1840"/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80" t="str">
        <f>$B$7</f>
        <v>ОТЧЕТНИ ДАННИ ПО ЕБК ЗА СМЕТКИТЕ ЗА СРЕДСТВАТА ОТ ЕВРОПЕЙСКИЯ СЪЮЗ - КСФ</v>
      </c>
      <c r="C608" s="1781"/>
      <c r="D608" s="1781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2">
        <f>$B$9</f>
        <v>0</v>
      </c>
      <c r="C610" s="1783"/>
      <c r="D610" s="1784"/>
      <c r="E610" s="115">
        <f>$E$9</f>
        <v>42736</v>
      </c>
      <c r="F610" s="227">
        <f>$F$9</f>
        <v>42825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67" t="str">
        <f>$B$12</f>
        <v>Симеоновград</v>
      </c>
      <c r="C613" s="1768"/>
      <c r="D613" s="1769"/>
      <c r="E613" s="411" t="s">
        <v>908</v>
      </c>
      <c r="F613" s="1362" t="str">
        <f>$F$12</f>
        <v>7607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70" t="s">
        <v>2054</v>
      </c>
      <c r="F617" s="1771"/>
      <c r="G617" s="1771"/>
      <c r="H617" s="1772"/>
      <c r="I617" s="1773" t="s">
        <v>2055</v>
      </c>
      <c r="J617" s="1774"/>
      <c r="K617" s="1774"/>
      <c r="L617" s="1775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670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6" t="s">
        <v>761</v>
      </c>
      <c r="D624" s="1777"/>
      <c r="E624" s="274">
        <f aca="true" t="shared" si="139" ref="E624:L624">SUM(E625:E626)</f>
        <v>16499</v>
      </c>
      <c r="F624" s="275">
        <f t="shared" si="139"/>
        <v>16499</v>
      </c>
      <c r="G624" s="276">
        <f t="shared" si="139"/>
        <v>0</v>
      </c>
      <c r="H624" s="277">
        <f>SUM(H625:H626)</f>
        <v>0</v>
      </c>
      <c r="I624" s="275">
        <f t="shared" si="139"/>
        <v>14690</v>
      </c>
      <c r="J624" s="276">
        <f t="shared" si="139"/>
        <v>0</v>
      </c>
      <c r="K624" s="277">
        <f t="shared" si="139"/>
        <v>0</v>
      </c>
      <c r="L624" s="274">
        <f t="shared" si="139"/>
        <v>14690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16499</v>
      </c>
      <c r="F625" s="152">
        <v>16499</v>
      </c>
      <c r="G625" s="153">
        <v>0</v>
      </c>
      <c r="H625" s="1421">
        <v>0</v>
      </c>
      <c r="I625" s="152">
        <v>14690</v>
      </c>
      <c r="J625" s="153">
        <v>0</v>
      </c>
      <c r="K625" s="1421">
        <v>0</v>
      </c>
      <c r="L625" s="282">
        <f>I625+J625+K625</f>
        <v>14690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5" t="s">
        <v>764</v>
      </c>
      <c r="D627" s="1766"/>
      <c r="E627" s="274">
        <f aca="true" t="shared" si="141" ref="E627:L627">SUM(E628:E632)</f>
        <v>504</v>
      </c>
      <c r="F627" s="275">
        <f t="shared" si="141"/>
        <v>504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504</v>
      </c>
      <c r="F629" s="158">
        <v>504</v>
      </c>
      <c r="G629" s="159">
        <v>0</v>
      </c>
      <c r="H629" s="1426">
        <v>0</v>
      </c>
      <c r="I629" s="158">
        <v>0</v>
      </c>
      <c r="J629" s="159">
        <v>0</v>
      </c>
      <c r="K629" s="1426">
        <v>0</v>
      </c>
      <c r="L629" s="296">
        <f>I629+J629+K629</f>
        <v>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78" t="s">
        <v>199</v>
      </c>
      <c r="D633" s="1779"/>
      <c r="E633" s="274">
        <f aca="true" t="shared" si="142" ref="E633:L633">SUM(E634:E640)</f>
        <v>3643</v>
      </c>
      <c r="F633" s="275">
        <f t="shared" si="142"/>
        <v>3643</v>
      </c>
      <c r="G633" s="276">
        <f t="shared" si="142"/>
        <v>0</v>
      </c>
      <c r="H633" s="277">
        <f>SUM(H634:H640)</f>
        <v>0</v>
      </c>
      <c r="I633" s="275">
        <f t="shared" si="142"/>
        <v>3263</v>
      </c>
      <c r="J633" s="276">
        <f t="shared" si="142"/>
        <v>0</v>
      </c>
      <c r="K633" s="277">
        <f t="shared" si="142"/>
        <v>0</v>
      </c>
      <c r="L633" s="274">
        <f t="shared" si="142"/>
        <v>3263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1866</v>
      </c>
      <c r="F634" s="152">
        <v>1866</v>
      </c>
      <c r="G634" s="153">
        <v>0</v>
      </c>
      <c r="H634" s="1421">
        <v>0</v>
      </c>
      <c r="I634" s="152">
        <v>1630</v>
      </c>
      <c r="J634" s="153">
        <v>0</v>
      </c>
      <c r="K634" s="1421">
        <v>0</v>
      </c>
      <c r="L634" s="282">
        <f aca="true" t="shared" si="144" ref="L634:L641">I634+J634+K634</f>
        <v>1630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608</v>
      </c>
      <c r="F635" s="158">
        <v>608</v>
      </c>
      <c r="G635" s="159">
        <v>0</v>
      </c>
      <c r="H635" s="1426">
        <v>0</v>
      </c>
      <c r="I635" s="158">
        <v>608</v>
      </c>
      <c r="J635" s="159">
        <v>0</v>
      </c>
      <c r="K635" s="1426">
        <v>0</v>
      </c>
      <c r="L635" s="296">
        <f t="shared" si="144"/>
        <v>608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826</v>
      </c>
      <c r="F637" s="158">
        <v>826</v>
      </c>
      <c r="G637" s="159">
        <v>0</v>
      </c>
      <c r="H637" s="1426">
        <v>0</v>
      </c>
      <c r="I637" s="158">
        <v>705</v>
      </c>
      <c r="J637" s="159">
        <v>0</v>
      </c>
      <c r="K637" s="1426">
        <v>0</v>
      </c>
      <c r="L637" s="296">
        <f t="shared" si="144"/>
        <v>705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343</v>
      </c>
      <c r="F638" s="158">
        <v>343</v>
      </c>
      <c r="G638" s="159">
        <v>0</v>
      </c>
      <c r="H638" s="1426">
        <v>0</v>
      </c>
      <c r="I638" s="158">
        <v>320</v>
      </c>
      <c r="J638" s="159">
        <v>0</v>
      </c>
      <c r="K638" s="1426">
        <v>0</v>
      </c>
      <c r="L638" s="296">
        <f t="shared" si="144"/>
        <v>320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3" t="s">
        <v>204</v>
      </c>
      <c r="D641" s="1764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5" t="s">
        <v>205</v>
      </c>
      <c r="D642" s="1766"/>
      <c r="E642" s="311">
        <f aca="true" t="shared" si="145" ref="E642:L642">SUM(E643:E659)</f>
        <v>17132</v>
      </c>
      <c r="F642" s="275">
        <f t="shared" si="145"/>
        <v>17132</v>
      </c>
      <c r="G642" s="276">
        <f t="shared" si="145"/>
        <v>0</v>
      </c>
      <c r="H642" s="277">
        <f>SUM(H643:H659)</f>
        <v>0</v>
      </c>
      <c r="I642" s="275">
        <f t="shared" si="145"/>
        <v>1754</v>
      </c>
      <c r="J642" s="276">
        <f t="shared" si="145"/>
        <v>0</v>
      </c>
      <c r="K642" s="277">
        <f t="shared" si="145"/>
        <v>0</v>
      </c>
      <c r="L642" s="311">
        <f t="shared" si="145"/>
        <v>1754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10135</v>
      </c>
      <c r="F643" s="152">
        <v>10135</v>
      </c>
      <c r="G643" s="153">
        <v>0</v>
      </c>
      <c r="H643" s="1421">
        <v>0</v>
      </c>
      <c r="I643" s="152">
        <v>0</v>
      </c>
      <c r="J643" s="153">
        <v>0</v>
      </c>
      <c r="K643" s="1421">
        <v>0</v>
      </c>
      <c r="L643" s="282">
        <f aca="true" t="shared" si="147" ref="L643:L659">I643+J643+K643</f>
        <v>0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1886</v>
      </c>
      <c r="F646" s="158">
        <v>1886</v>
      </c>
      <c r="G646" s="159">
        <v>0</v>
      </c>
      <c r="H646" s="1426">
        <v>0</v>
      </c>
      <c r="I646" s="158">
        <v>0</v>
      </c>
      <c r="J646" s="159">
        <v>0</v>
      </c>
      <c r="K646" s="1426">
        <v>0</v>
      </c>
      <c r="L646" s="296">
        <f t="shared" si="147"/>
        <v>0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3851</v>
      </c>
      <c r="F647" s="158">
        <v>3851</v>
      </c>
      <c r="G647" s="159">
        <v>0</v>
      </c>
      <c r="H647" s="1426">
        <v>0</v>
      </c>
      <c r="I647" s="158">
        <v>1319</v>
      </c>
      <c r="J647" s="159">
        <v>0</v>
      </c>
      <c r="K647" s="1426">
        <v>0</v>
      </c>
      <c r="L647" s="296">
        <f t="shared" si="147"/>
        <v>1319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734</v>
      </c>
      <c r="F648" s="164">
        <v>734</v>
      </c>
      <c r="G648" s="165">
        <v>0</v>
      </c>
      <c r="H648" s="1422">
        <v>0</v>
      </c>
      <c r="I648" s="164">
        <v>0</v>
      </c>
      <c r="J648" s="165">
        <v>0</v>
      </c>
      <c r="K648" s="1422">
        <v>0</v>
      </c>
      <c r="L648" s="315">
        <f t="shared" si="147"/>
        <v>0</v>
      </c>
      <c r="M648" s="12">
        <f t="shared" si="140"/>
        <v>1</v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526</v>
      </c>
      <c r="F649" s="455">
        <v>526</v>
      </c>
      <c r="G649" s="456">
        <v>0</v>
      </c>
      <c r="H649" s="1434">
        <v>0</v>
      </c>
      <c r="I649" s="455">
        <v>435</v>
      </c>
      <c r="J649" s="456">
        <v>0</v>
      </c>
      <c r="K649" s="1434">
        <v>0</v>
      </c>
      <c r="L649" s="321">
        <f t="shared" si="147"/>
        <v>435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7" t="s">
        <v>279</v>
      </c>
      <c r="D660" s="1758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7" t="s">
        <v>739</v>
      </c>
      <c r="D664" s="1758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7" t="s">
        <v>224</v>
      </c>
      <c r="D670" s="1758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7" t="s">
        <v>226</v>
      </c>
      <c r="D673" s="1758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1688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7" t="s">
        <v>229</v>
      </c>
      <c r="D677" s="1758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7" t="s">
        <v>241</v>
      </c>
      <c r="D693" s="1758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7" t="s">
        <v>242</v>
      </c>
      <c r="D694" s="1758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7" t="s">
        <v>243</v>
      </c>
      <c r="D695" s="1758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7" t="s">
        <v>244</v>
      </c>
      <c r="D696" s="1758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7" t="s">
        <v>1689</v>
      </c>
      <c r="D703" s="1758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7" t="s">
        <v>1686</v>
      </c>
      <c r="D707" s="1758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7" t="s">
        <v>1687</v>
      </c>
      <c r="D708" s="1758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7" t="s">
        <v>280</v>
      </c>
      <c r="D710" s="1758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9" t="s">
        <v>255</v>
      </c>
      <c r="D713" s="176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9" t="s">
        <v>256</v>
      </c>
      <c r="D714" s="176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9" t="s">
        <v>642</v>
      </c>
      <c r="D722" s="176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9" t="s">
        <v>702</v>
      </c>
      <c r="D725" s="176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7" t="s">
        <v>703</v>
      </c>
      <c r="D726" s="1758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3" t="s">
        <v>933</v>
      </c>
      <c r="D731" s="1754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5" t="s">
        <v>711</v>
      </c>
      <c r="D735" s="1756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5" t="s">
        <v>711</v>
      </c>
      <c r="D736" s="1756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37778</v>
      </c>
      <c r="F740" s="397">
        <f t="shared" si="173"/>
        <v>37778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19707</v>
      </c>
      <c r="J740" s="398">
        <f t="shared" si="173"/>
        <v>0</v>
      </c>
      <c r="K740" s="399">
        <f t="shared" si="173"/>
        <v>0</v>
      </c>
      <c r="L740" s="396">
        <f t="shared" si="173"/>
        <v>19707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80" t="str">
        <f>$B$7</f>
        <v>ОТЧЕТНИ ДАННИ ПО ЕБК ЗА СМЕТКИТЕ ЗА СРЕДСТВАТА ОТ ЕВРОПЕЙСКИЯ СЪЮЗ - КСФ</v>
      </c>
      <c r="C746" s="1781"/>
      <c r="D746" s="1781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2">
        <f>$B$9</f>
        <v>0</v>
      </c>
      <c r="C748" s="1783"/>
      <c r="D748" s="1784"/>
      <c r="E748" s="115">
        <f>$E$9</f>
        <v>42736</v>
      </c>
      <c r="F748" s="227">
        <f>$F$9</f>
        <v>42825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67" t="str">
        <f>$B$12</f>
        <v>Симеоновград</v>
      </c>
      <c r="C751" s="1768"/>
      <c r="D751" s="1769"/>
      <c r="E751" s="411" t="s">
        <v>908</v>
      </c>
      <c r="F751" s="1362" t="str">
        <f>$F$12</f>
        <v>7607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70" t="s">
        <v>2054</v>
      </c>
      <c r="F755" s="1771"/>
      <c r="G755" s="1771"/>
      <c r="H755" s="1772"/>
      <c r="I755" s="1773" t="s">
        <v>2055</v>
      </c>
      <c r="J755" s="1774"/>
      <c r="K755" s="1774"/>
      <c r="L755" s="1775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670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5562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5562</v>
      </c>
      <c r="D760" s="1458" t="s">
        <v>598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6" t="s">
        <v>761</v>
      </c>
      <c r="D762" s="1777"/>
      <c r="E762" s="274">
        <f aca="true" t="shared" si="174" ref="E762:L762">SUM(E763:E764)</f>
        <v>4258</v>
      </c>
      <c r="F762" s="275">
        <f t="shared" si="174"/>
        <v>0</v>
      </c>
      <c r="G762" s="276">
        <f t="shared" si="174"/>
        <v>4258</v>
      </c>
      <c r="H762" s="277">
        <f>SUM(H763:H764)</f>
        <v>0</v>
      </c>
      <c r="I762" s="275">
        <f t="shared" si="174"/>
        <v>0</v>
      </c>
      <c r="J762" s="276">
        <f t="shared" si="174"/>
        <v>4258</v>
      </c>
      <c r="K762" s="277">
        <f t="shared" si="174"/>
        <v>0</v>
      </c>
      <c r="L762" s="274">
        <f t="shared" si="174"/>
        <v>4258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972</v>
      </c>
      <c r="F763" s="152">
        <v>0</v>
      </c>
      <c r="G763" s="153">
        <v>972</v>
      </c>
      <c r="H763" s="1421">
        <v>0</v>
      </c>
      <c r="I763" s="152">
        <v>0</v>
      </c>
      <c r="J763" s="153">
        <v>972</v>
      </c>
      <c r="K763" s="1421">
        <v>0</v>
      </c>
      <c r="L763" s="282">
        <f>I763+J763+K763</f>
        <v>972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3286</v>
      </c>
      <c r="F764" s="173">
        <v>0</v>
      </c>
      <c r="G764" s="174">
        <v>3286</v>
      </c>
      <c r="H764" s="1427">
        <v>0</v>
      </c>
      <c r="I764" s="173">
        <v>0</v>
      </c>
      <c r="J764" s="174">
        <v>3286</v>
      </c>
      <c r="K764" s="1427">
        <v>0</v>
      </c>
      <c r="L764" s="288">
        <f>I764+J764+K764</f>
        <v>3286</v>
      </c>
      <c r="M764" s="12">
        <f t="shared" si="175"/>
        <v>1</v>
      </c>
      <c r="N764" s="13"/>
    </row>
    <row r="765" spans="1:14" ht="15.75">
      <c r="A765" s="10"/>
      <c r="B765" s="273">
        <v>200</v>
      </c>
      <c r="C765" s="1765" t="s">
        <v>764</v>
      </c>
      <c r="D765" s="1766"/>
      <c r="E765" s="274">
        <f aca="true" t="shared" si="176" ref="E765:L765">SUM(E766:E770)</f>
        <v>17184</v>
      </c>
      <c r="F765" s="275">
        <f t="shared" si="176"/>
        <v>0</v>
      </c>
      <c r="G765" s="276">
        <f t="shared" si="176"/>
        <v>17184</v>
      </c>
      <c r="H765" s="277">
        <f>SUM(H766:H770)</f>
        <v>0</v>
      </c>
      <c r="I765" s="275">
        <f t="shared" si="176"/>
        <v>0</v>
      </c>
      <c r="J765" s="276">
        <f t="shared" si="176"/>
        <v>17184</v>
      </c>
      <c r="K765" s="277">
        <f t="shared" si="176"/>
        <v>0</v>
      </c>
      <c r="L765" s="274">
        <f t="shared" si="176"/>
        <v>17184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15950</v>
      </c>
      <c r="F766" s="152">
        <v>0</v>
      </c>
      <c r="G766" s="153">
        <v>15950</v>
      </c>
      <c r="H766" s="1421">
        <v>0</v>
      </c>
      <c r="I766" s="152">
        <v>0</v>
      </c>
      <c r="J766" s="153">
        <v>15950</v>
      </c>
      <c r="K766" s="1421">
        <v>0</v>
      </c>
      <c r="L766" s="282">
        <f>I766+J766+K766</f>
        <v>15950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1234</v>
      </c>
      <c r="F767" s="158">
        <v>0</v>
      </c>
      <c r="G767" s="159">
        <v>1234</v>
      </c>
      <c r="H767" s="1426">
        <v>0</v>
      </c>
      <c r="I767" s="158">
        <v>0</v>
      </c>
      <c r="J767" s="159">
        <v>1234</v>
      </c>
      <c r="K767" s="1426">
        <v>0</v>
      </c>
      <c r="L767" s="296">
        <f>I767+J767+K767</f>
        <v>1234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78" t="s">
        <v>199</v>
      </c>
      <c r="D771" s="1779"/>
      <c r="E771" s="274">
        <f aca="true" t="shared" si="177" ref="E771:L771">SUM(E772:E778)</f>
        <v>4373</v>
      </c>
      <c r="F771" s="275">
        <f t="shared" si="177"/>
        <v>0</v>
      </c>
      <c r="G771" s="276">
        <f t="shared" si="177"/>
        <v>4373</v>
      </c>
      <c r="H771" s="277">
        <f>SUM(H772:H778)</f>
        <v>0</v>
      </c>
      <c r="I771" s="275">
        <f t="shared" si="177"/>
        <v>0</v>
      </c>
      <c r="J771" s="276">
        <f t="shared" si="177"/>
        <v>4373</v>
      </c>
      <c r="K771" s="277">
        <f t="shared" si="177"/>
        <v>0</v>
      </c>
      <c r="L771" s="274">
        <f t="shared" si="177"/>
        <v>4373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2689</v>
      </c>
      <c r="F772" s="152">
        <v>0</v>
      </c>
      <c r="G772" s="153">
        <v>2689</v>
      </c>
      <c r="H772" s="1421">
        <v>0</v>
      </c>
      <c r="I772" s="152">
        <v>0</v>
      </c>
      <c r="J772" s="153">
        <v>2689</v>
      </c>
      <c r="K772" s="1421">
        <v>0</v>
      </c>
      <c r="L772" s="282">
        <f aca="true" t="shared" si="179" ref="L772:L779">I772+J772+K772</f>
        <v>2689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1129</v>
      </c>
      <c r="F775" s="158">
        <v>0</v>
      </c>
      <c r="G775" s="159">
        <v>1129</v>
      </c>
      <c r="H775" s="1426">
        <v>0</v>
      </c>
      <c r="I775" s="158">
        <v>0</v>
      </c>
      <c r="J775" s="159">
        <v>1129</v>
      </c>
      <c r="K775" s="1426">
        <v>0</v>
      </c>
      <c r="L775" s="296">
        <f t="shared" si="179"/>
        <v>1129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555</v>
      </c>
      <c r="F776" s="158">
        <v>0</v>
      </c>
      <c r="G776" s="159">
        <v>555</v>
      </c>
      <c r="H776" s="1426">
        <v>0</v>
      </c>
      <c r="I776" s="158">
        <v>0</v>
      </c>
      <c r="J776" s="159">
        <v>555</v>
      </c>
      <c r="K776" s="1426">
        <v>0</v>
      </c>
      <c r="L776" s="296">
        <f t="shared" si="179"/>
        <v>555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63" t="s">
        <v>204</v>
      </c>
      <c r="D779" s="1764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5" t="s">
        <v>205</v>
      </c>
      <c r="D780" s="1766"/>
      <c r="E780" s="311">
        <f aca="true" t="shared" si="180" ref="E780:L780">SUM(E781:E797)</f>
        <v>69733</v>
      </c>
      <c r="F780" s="275">
        <f t="shared" si="180"/>
        <v>0</v>
      </c>
      <c r="G780" s="276">
        <f t="shared" si="180"/>
        <v>69733</v>
      </c>
      <c r="H780" s="277">
        <f>SUM(H781:H797)</f>
        <v>0</v>
      </c>
      <c r="I780" s="275">
        <f t="shared" si="180"/>
        <v>0</v>
      </c>
      <c r="J780" s="276">
        <f t="shared" si="180"/>
        <v>24250</v>
      </c>
      <c r="K780" s="277">
        <f t="shared" si="180"/>
        <v>0</v>
      </c>
      <c r="L780" s="311">
        <f t="shared" si="180"/>
        <v>24250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519</v>
      </c>
      <c r="F783" s="158">
        <v>0</v>
      </c>
      <c r="G783" s="159">
        <v>519</v>
      </c>
      <c r="H783" s="1426">
        <v>0</v>
      </c>
      <c r="I783" s="158">
        <v>0</v>
      </c>
      <c r="J783" s="159">
        <v>519</v>
      </c>
      <c r="K783" s="1426">
        <v>0</v>
      </c>
      <c r="L783" s="296">
        <f t="shared" si="182"/>
        <v>519</v>
      </c>
      <c r="M783" s="12">
        <f t="shared" si="175"/>
        <v>1</v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7252</v>
      </c>
      <c r="F785" s="158">
        <v>0</v>
      </c>
      <c r="G785" s="159">
        <v>7252</v>
      </c>
      <c r="H785" s="1426">
        <v>0</v>
      </c>
      <c r="I785" s="158">
        <v>0</v>
      </c>
      <c r="J785" s="159">
        <v>7252</v>
      </c>
      <c r="K785" s="1426">
        <v>0</v>
      </c>
      <c r="L785" s="296">
        <f t="shared" si="182"/>
        <v>7252</v>
      </c>
      <c r="M785" s="12">
        <f t="shared" si="175"/>
        <v>1</v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1588</v>
      </c>
      <c r="F787" s="455">
        <v>0</v>
      </c>
      <c r="G787" s="456">
        <v>1588</v>
      </c>
      <c r="H787" s="1434">
        <v>0</v>
      </c>
      <c r="I787" s="455">
        <v>0</v>
      </c>
      <c r="J787" s="456">
        <v>1588</v>
      </c>
      <c r="K787" s="1434">
        <v>0</v>
      </c>
      <c r="L787" s="321">
        <f t="shared" si="182"/>
        <v>1588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14891</v>
      </c>
      <c r="F788" s="450">
        <v>0</v>
      </c>
      <c r="G788" s="451">
        <v>14891</v>
      </c>
      <c r="H788" s="1431">
        <v>0</v>
      </c>
      <c r="I788" s="450">
        <v>0</v>
      </c>
      <c r="J788" s="451">
        <v>14891</v>
      </c>
      <c r="K788" s="1431">
        <v>0</v>
      </c>
      <c r="L788" s="327">
        <f t="shared" si="182"/>
        <v>14891</v>
      </c>
      <c r="M788" s="12">
        <f t="shared" si="175"/>
        <v>1</v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45483</v>
      </c>
      <c r="F797" s="173">
        <v>0</v>
      </c>
      <c r="G797" s="174">
        <v>45483</v>
      </c>
      <c r="H797" s="1427">
        <v>0</v>
      </c>
      <c r="I797" s="173">
        <v>0</v>
      </c>
      <c r="J797" s="174">
        <v>0</v>
      </c>
      <c r="K797" s="1427">
        <v>0</v>
      </c>
      <c r="L797" s="288">
        <f t="shared" si="182"/>
        <v>0</v>
      </c>
      <c r="M797" s="12">
        <f t="shared" si="175"/>
        <v>1</v>
      </c>
      <c r="N797" s="13"/>
    </row>
    <row r="798" spans="1:14" ht="15.75">
      <c r="A798" s="23">
        <v>135</v>
      </c>
      <c r="B798" s="273">
        <v>1900</v>
      </c>
      <c r="C798" s="1757" t="s">
        <v>279</v>
      </c>
      <c r="D798" s="1758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7" t="s">
        <v>739</v>
      </c>
      <c r="D802" s="1758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7" t="s">
        <v>224</v>
      </c>
      <c r="D808" s="1758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7" t="s">
        <v>226</v>
      </c>
      <c r="D811" s="1758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1" t="s">
        <v>227</v>
      </c>
      <c r="D812" s="1762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1" t="s">
        <v>228</v>
      </c>
      <c r="D813" s="1762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1" t="s">
        <v>1688</v>
      </c>
      <c r="D814" s="1762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7" t="s">
        <v>229</v>
      </c>
      <c r="D815" s="1758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7" t="s">
        <v>241</v>
      </c>
      <c r="D831" s="1758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7" t="s">
        <v>242</v>
      </c>
      <c r="D832" s="1758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7" t="s">
        <v>243</v>
      </c>
      <c r="D833" s="1758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7" t="s">
        <v>244</v>
      </c>
      <c r="D834" s="1758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57" t="s">
        <v>1689</v>
      </c>
      <c r="D841" s="1758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7" t="s">
        <v>1686</v>
      </c>
      <c r="D845" s="1758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7" t="s">
        <v>1687</v>
      </c>
      <c r="D846" s="1758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1" t="s">
        <v>254</v>
      </c>
      <c r="D847" s="1762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7" t="s">
        <v>280</v>
      </c>
      <c r="D848" s="1758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9" t="s">
        <v>255</v>
      </c>
      <c r="D851" s="1760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9" t="s">
        <v>256</v>
      </c>
      <c r="D852" s="1760"/>
      <c r="E852" s="311">
        <f aca="true" t="shared" si="202" ref="E852:L852">SUM(E853:E859)</f>
        <v>3204</v>
      </c>
      <c r="F852" s="275">
        <f t="shared" si="202"/>
        <v>0</v>
      </c>
      <c r="G852" s="276">
        <f t="shared" si="202"/>
        <v>3204</v>
      </c>
      <c r="H852" s="277">
        <f>SUM(H853:H859)</f>
        <v>0</v>
      </c>
      <c r="I852" s="275">
        <f t="shared" si="202"/>
        <v>0</v>
      </c>
      <c r="J852" s="276">
        <f t="shared" si="202"/>
        <v>3204</v>
      </c>
      <c r="K852" s="277">
        <f t="shared" si="202"/>
        <v>0</v>
      </c>
      <c r="L852" s="311">
        <f t="shared" si="202"/>
        <v>3204</v>
      </c>
      <c r="M852" s="12">
        <f t="shared" si="194"/>
        <v>1</v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1416</v>
      </c>
      <c r="F853" s="152">
        <v>0</v>
      </c>
      <c r="G853" s="153">
        <v>1416</v>
      </c>
      <c r="H853" s="1421">
        <v>0</v>
      </c>
      <c r="I853" s="152">
        <v>0</v>
      </c>
      <c r="J853" s="153">
        <v>1416</v>
      </c>
      <c r="K853" s="1421">
        <v>0</v>
      </c>
      <c r="L853" s="282">
        <f aca="true" t="shared" si="204" ref="L853:L859">I853+J853+K853</f>
        <v>1416</v>
      </c>
      <c r="M853" s="12">
        <f t="shared" si="194"/>
        <v>1</v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1788</v>
      </c>
      <c r="F855" s="158">
        <v>0</v>
      </c>
      <c r="G855" s="159">
        <v>1788</v>
      </c>
      <c r="H855" s="1426">
        <v>0</v>
      </c>
      <c r="I855" s="158">
        <v>0</v>
      </c>
      <c r="J855" s="159">
        <v>1788</v>
      </c>
      <c r="K855" s="1426">
        <v>0</v>
      </c>
      <c r="L855" s="296">
        <f t="shared" si="204"/>
        <v>1788</v>
      </c>
      <c r="M855" s="12">
        <f t="shared" si="194"/>
        <v>1</v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9" t="s">
        <v>642</v>
      </c>
      <c r="D860" s="1760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9" t="s">
        <v>702</v>
      </c>
      <c r="D863" s="1760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7" t="s">
        <v>703</v>
      </c>
      <c r="D864" s="1758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3" t="s">
        <v>933</v>
      </c>
      <c r="D869" s="1754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5" t="s">
        <v>711</v>
      </c>
      <c r="D873" s="1756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5" t="s">
        <v>711</v>
      </c>
      <c r="D874" s="1756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98752</v>
      </c>
      <c r="F878" s="397">
        <f t="shared" si="208"/>
        <v>0</v>
      </c>
      <c r="G878" s="398">
        <f t="shared" si="208"/>
        <v>98752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0</v>
      </c>
      <c r="J878" s="398">
        <f t="shared" si="208"/>
        <v>53269</v>
      </c>
      <c r="K878" s="399">
        <f t="shared" si="208"/>
        <v>0</v>
      </c>
      <c r="L878" s="396">
        <f t="shared" si="208"/>
        <v>53269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80" t="str">
        <f>$B$7</f>
        <v>ОТЧЕТНИ ДАННИ ПО ЕБК ЗА СМЕТКИТЕ ЗА СРЕДСТВАТА ОТ ЕВРОПЕЙСКИЯ СЪЮЗ - КСФ</v>
      </c>
      <c r="C884" s="1781"/>
      <c r="D884" s="1781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2">
        <f>$B$9</f>
        <v>0</v>
      </c>
      <c r="C886" s="1783"/>
      <c r="D886" s="1784"/>
      <c r="E886" s="115">
        <f>$E$9</f>
        <v>42736</v>
      </c>
      <c r="F886" s="227">
        <f>$F$9</f>
        <v>42825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67" t="str">
        <f>$B$12</f>
        <v>Симеоновград</v>
      </c>
      <c r="C889" s="1768"/>
      <c r="D889" s="1769"/>
      <c r="E889" s="411" t="s">
        <v>908</v>
      </c>
      <c r="F889" s="1362" t="str">
        <f>$F$12</f>
        <v>7607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70" t="s">
        <v>2054</v>
      </c>
      <c r="F893" s="1771"/>
      <c r="G893" s="1771"/>
      <c r="H893" s="1772"/>
      <c r="I893" s="1773" t="s">
        <v>2055</v>
      </c>
      <c r="J893" s="1774"/>
      <c r="K893" s="1774"/>
      <c r="L893" s="1775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>
        <f>VLOOKUP(D896,OP_LIST2,2,FALSE)</f>
        <v>98315</v>
      </c>
      <c r="D896" s="1458" t="s">
        <v>1264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5524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5524</v>
      </c>
      <c r="D898" s="1458" t="s">
        <v>573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6" t="s">
        <v>761</v>
      </c>
      <c r="D900" s="1777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65" t="s">
        <v>764</v>
      </c>
      <c r="D903" s="1766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0</v>
      </c>
      <c r="J903" s="276">
        <f t="shared" si="211"/>
        <v>0</v>
      </c>
      <c r="K903" s="277">
        <f t="shared" si="211"/>
        <v>0</v>
      </c>
      <c r="L903" s="274">
        <f t="shared" si="211"/>
        <v>0</v>
      </c>
      <c r="M903" s="12">
        <f t="shared" si="210"/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78" t="s">
        <v>199</v>
      </c>
      <c r="D909" s="1779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0</v>
      </c>
      <c r="J909" s="276">
        <f t="shared" si="212"/>
        <v>0</v>
      </c>
      <c r="K909" s="277">
        <f t="shared" si="212"/>
        <v>0</v>
      </c>
      <c r="L909" s="274">
        <f t="shared" si="212"/>
        <v>0</v>
      </c>
      <c r="M909" s="12">
        <f t="shared" si="210"/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/>
      <c r="J910" s="153"/>
      <c r="K910" s="1421"/>
      <c r="L910" s="282">
        <f aca="true" t="shared" si="214" ref="L910:L917">I910+J910+K910</f>
        <v>0</v>
      </c>
      <c r="M910" s="12">
        <f t="shared" si="210"/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/>
      <c r="J913" s="159"/>
      <c r="K913" s="1426"/>
      <c r="L913" s="296">
        <f t="shared" si="214"/>
        <v>0</v>
      </c>
      <c r="M913" s="12">
        <f t="shared" si="210"/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/>
      <c r="J914" s="159"/>
      <c r="K914" s="1426"/>
      <c r="L914" s="296">
        <f t="shared" si="214"/>
        <v>0</v>
      </c>
      <c r="M914" s="12">
        <f t="shared" si="210"/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63" t="s">
        <v>204</v>
      </c>
      <c r="D917" s="1764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5" t="s">
        <v>205</v>
      </c>
      <c r="D918" s="1766"/>
      <c r="E918" s="311">
        <f aca="true" t="shared" si="215" ref="E918:L918">SUM(E919:E935)</f>
        <v>139150</v>
      </c>
      <c r="F918" s="275">
        <f t="shared" si="215"/>
        <v>0</v>
      </c>
      <c r="G918" s="276">
        <f t="shared" si="215"/>
        <v>139150</v>
      </c>
      <c r="H918" s="277">
        <f>SUM(H919:H935)</f>
        <v>0</v>
      </c>
      <c r="I918" s="275">
        <f t="shared" si="215"/>
        <v>0</v>
      </c>
      <c r="J918" s="276">
        <f t="shared" si="215"/>
        <v>0</v>
      </c>
      <c r="K918" s="277">
        <f t="shared" si="215"/>
        <v>0</v>
      </c>
      <c r="L918" s="311">
        <f t="shared" si="215"/>
        <v>0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139150</v>
      </c>
      <c r="F919" s="152">
        <v>0</v>
      </c>
      <c r="G919" s="153">
        <v>139150</v>
      </c>
      <c r="H919" s="1421">
        <v>0</v>
      </c>
      <c r="I919" s="152">
        <v>0</v>
      </c>
      <c r="J919" s="153">
        <v>0</v>
      </c>
      <c r="K919" s="1421">
        <v>0</v>
      </c>
      <c r="L919" s="282">
        <f aca="true" t="shared" si="217" ref="L919:L935">I919+J919+K919</f>
        <v>0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/>
      <c r="J924" s="165"/>
      <c r="K924" s="1422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57" t="s">
        <v>279</v>
      </c>
      <c r="D936" s="1758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57" t="s">
        <v>739</v>
      </c>
      <c r="D940" s="1758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57" t="s">
        <v>224</v>
      </c>
      <c r="D946" s="1758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57" t="s">
        <v>226</v>
      </c>
      <c r="D949" s="1758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1" t="s">
        <v>227</v>
      </c>
      <c r="D950" s="1762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1" t="s">
        <v>228</v>
      </c>
      <c r="D951" s="1762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1" t="s">
        <v>1688</v>
      </c>
      <c r="D952" s="1762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57" t="s">
        <v>229</v>
      </c>
      <c r="D953" s="1758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57" t="s">
        <v>241</v>
      </c>
      <c r="D969" s="1758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57" t="s">
        <v>242</v>
      </c>
      <c r="D970" s="1758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57" t="s">
        <v>243</v>
      </c>
      <c r="D971" s="1758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57" t="s">
        <v>244</v>
      </c>
      <c r="D972" s="1758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57" t="s">
        <v>1689</v>
      </c>
      <c r="D979" s="1758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57" t="s">
        <v>1686</v>
      </c>
      <c r="D983" s="1758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57" t="s">
        <v>1687</v>
      </c>
      <c r="D984" s="1758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1" t="s">
        <v>254</v>
      </c>
      <c r="D985" s="1762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57" t="s">
        <v>280</v>
      </c>
      <c r="D986" s="1758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9" t="s">
        <v>255</v>
      </c>
      <c r="D989" s="1760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9" t="s">
        <v>256</v>
      </c>
      <c r="D990" s="1760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9" t="s">
        <v>642</v>
      </c>
      <c r="D998" s="1760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9" t="s">
        <v>702</v>
      </c>
      <c r="D1001" s="1760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57" t="s">
        <v>703</v>
      </c>
      <c r="D1002" s="1758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53" t="s">
        <v>933</v>
      </c>
      <c r="D1007" s="1754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5" t="s">
        <v>711</v>
      </c>
      <c r="D1011" s="1756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5" t="s">
        <v>711</v>
      </c>
      <c r="D1012" s="1756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139150</v>
      </c>
      <c r="F1016" s="397">
        <f t="shared" si="243"/>
        <v>0</v>
      </c>
      <c r="G1016" s="398">
        <f t="shared" si="243"/>
        <v>139150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0</v>
      </c>
      <c r="J1016" s="398">
        <f t="shared" si="243"/>
        <v>0</v>
      </c>
      <c r="K1016" s="399">
        <f t="shared" si="243"/>
        <v>0</v>
      </c>
      <c r="L1016" s="396">
        <f t="shared" si="243"/>
        <v>0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.7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.75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4" ht="18.75">
      <c r="A1020" s="23">
        <v>785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77"/>
      <c r="M1020" s="74">
        <f>(IF(E1015&lt;&gt;0,$G$2,IF(L1015&lt;&gt;0,$G$2,"")))</f>
      </c>
      <c r="N1020" s="65"/>
    </row>
    <row r="1021" ht="15.75">
      <c r="A1021" s="23">
        <v>790</v>
      </c>
    </row>
    <row r="1022" ht="15.75">
      <c r="A1022" s="23">
        <v>795</v>
      </c>
    </row>
    <row r="1023" ht="15.75">
      <c r="A1023" s="22">
        <v>805</v>
      </c>
    </row>
    <row r="1024" ht="15.75">
      <c r="A1024" s="23">
        <v>810</v>
      </c>
    </row>
    <row r="1025" ht="15.75">
      <c r="A1025" s="23">
        <v>815</v>
      </c>
    </row>
    <row r="1026" ht="15.75">
      <c r="A1026" s="28">
        <v>525</v>
      </c>
    </row>
    <row r="1027" ht="15.75">
      <c r="A1027" s="22">
        <v>820</v>
      </c>
    </row>
    <row r="1028" ht="15.75">
      <c r="A1028" s="23">
        <v>821</v>
      </c>
    </row>
    <row r="1029" ht="15.75">
      <c r="A1029" s="23">
        <v>822</v>
      </c>
    </row>
    <row r="1030" ht="15.75">
      <c r="A1030" s="23">
        <v>823</v>
      </c>
    </row>
    <row r="1031" ht="15.75">
      <c r="A1031" s="23">
        <v>825</v>
      </c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5"/>
    </row>
    <row r="1047" ht="15.75">
      <c r="A1047" s="25">
        <v>905</v>
      </c>
    </row>
    <row r="1048" ht="15.75">
      <c r="A1048" s="25">
        <v>906</v>
      </c>
    </row>
    <row r="1049" ht="15.75">
      <c r="A1049" s="25">
        <v>907</v>
      </c>
    </row>
    <row r="1050" ht="15.75">
      <c r="A1050" s="25">
        <v>910</v>
      </c>
    </row>
    <row r="1051" ht="15.75">
      <c r="A1051" s="25">
        <v>911</v>
      </c>
    </row>
  </sheetData>
  <sheetProtection password="81B0" sheet="1" objects="1" scenarios="1"/>
  <mergeCells count="212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1007:D1007"/>
    <mergeCell ref="C1011:D1011"/>
    <mergeCell ref="C1012:D1012"/>
    <mergeCell ref="C986:D986"/>
    <mergeCell ref="C989:D989"/>
    <mergeCell ref="C990:D990"/>
    <mergeCell ref="C998:D998"/>
    <mergeCell ref="C1001:D1001"/>
    <mergeCell ref="C1002:D1002"/>
  </mergeCells>
  <conditionalFormatting sqref="D443">
    <cfRule type="cellIs" priority="139" dxfId="162" operator="notEqual" stopIfTrue="1">
      <formula>0</formula>
    </cfRule>
  </conditionalFormatting>
  <conditionalFormatting sqref="D594">
    <cfRule type="cellIs" priority="138" dxfId="162" operator="notEqual" stopIfTrue="1">
      <formula>0</formula>
    </cfRule>
  </conditionalFormatting>
  <conditionalFormatting sqref="E15">
    <cfRule type="cellIs" priority="132" dxfId="168" operator="equal" stopIfTrue="1">
      <formula>98</formula>
    </cfRule>
    <cfRule type="cellIs" priority="134" dxfId="169" operator="equal" stopIfTrue="1">
      <formula>96</formula>
    </cfRule>
    <cfRule type="cellIs" priority="135" dxfId="170" operator="equal" stopIfTrue="1">
      <formula>42</formula>
    </cfRule>
    <cfRule type="cellIs" priority="136" dxfId="171" operator="equal" stopIfTrue="1">
      <formula>97</formula>
    </cfRule>
    <cfRule type="cellIs" priority="137" dxfId="172" operator="equal" stopIfTrue="1">
      <formula>33</formula>
    </cfRule>
  </conditionalFormatting>
  <conditionalFormatting sqref="F15">
    <cfRule type="cellIs" priority="128" dxfId="172" operator="equal" stopIfTrue="1">
      <formula>"ЧУЖДИ СРЕДСТВА"</formula>
    </cfRule>
    <cfRule type="cellIs" priority="129" dxfId="171" operator="equal" stopIfTrue="1">
      <formula>"СЕС - ДМП"</formula>
    </cfRule>
    <cfRule type="cellIs" priority="130" dxfId="170" operator="equal" stopIfTrue="1">
      <formula>"СЕС - РА"</formula>
    </cfRule>
    <cfRule type="cellIs" priority="131" dxfId="169" operator="equal" stopIfTrue="1">
      <formula>"СЕС - ДЕС"</formula>
    </cfRule>
    <cfRule type="cellIs" priority="133" dxfId="168" operator="equal" stopIfTrue="1">
      <formula>"СЕС - КСФ"</formula>
    </cfRule>
  </conditionalFormatting>
  <conditionalFormatting sqref="F178">
    <cfRule type="cellIs" priority="116" dxfId="178" operator="equal" stopIfTrue="1">
      <formula>0</formula>
    </cfRule>
  </conditionalFormatting>
  <conditionalFormatting sqref="E180">
    <cfRule type="cellIs" priority="111" dxfId="168" operator="equal" stopIfTrue="1">
      <formula>98</formula>
    </cfRule>
    <cfRule type="cellIs" priority="112" dxfId="169" operator="equal" stopIfTrue="1">
      <formula>96</formula>
    </cfRule>
    <cfRule type="cellIs" priority="113" dxfId="170" operator="equal" stopIfTrue="1">
      <formula>42</formula>
    </cfRule>
    <cfRule type="cellIs" priority="114" dxfId="171" operator="equal" stopIfTrue="1">
      <formula>97</formula>
    </cfRule>
    <cfRule type="cellIs" priority="115" dxfId="172" operator="equal" stopIfTrue="1">
      <formula>33</formula>
    </cfRule>
  </conditionalFormatting>
  <conditionalFormatting sqref="F180">
    <cfRule type="cellIs" priority="106" dxfId="172" operator="equal" stopIfTrue="1">
      <formula>"ЧУЖДИ СРЕДСТВА"</formula>
    </cfRule>
    <cfRule type="cellIs" priority="107" dxfId="171" operator="equal" stopIfTrue="1">
      <formula>"СЕС - ДМП"</formula>
    </cfRule>
    <cfRule type="cellIs" priority="108" dxfId="170" operator="equal" stopIfTrue="1">
      <formula>"СЕС - РА"</formula>
    </cfRule>
    <cfRule type="cellIs" priority="109" dxfId="169" operator="equal" stopIfTrue="1">
      <formula>"СЕС - ДЕС"</formula>
    </cfRule>
    <cfRule type="cellIs" priority="110" dxfId="168" operator="equal" stopIfTrue="1">
      <formula>"СЕС - КСФ"</formula>
    </cfRule>
  </conditionalFormatting>
  <conditionalFormatting sqref="F349">
    <cfRule type="cellIs" priority="105" dxfId="178" operator="equal" stopIfTrue="1">
      <formula>0</formula>
    </cfRule>
  </conditionalFormatting>
  <conditionalFormatting sqref="E351">
    <cfRule type="cellIs" priority="100" dxfId="168" operator="equal" stopIfTrue="1">
      <formula>98</formula>
    </cfRule>
    <cfRule type="cellIs" priority="101" dxfId="169" operator="equal" stopIfTrue="1">
      <formula>96</formula>
    </cfRule>
    <cfRule type="cellIs" priority="102" dxfId="170" operator="equal" stopIfTrue="1">
      <formula>42</formula>
    </cfRule>
    <cfRule type="cellIs" priority="103" dxfId="171" operator="equal" stopIfTrue="1">
      <formula>97</formula>
    </cfRule>
    <cfRule type="cellIs" priority="104" dxfId="172" operator="equal" stopIfTrue="1">
      <formula>33</formula>
    </cfRule>
  </conditionalFormatting>
  <conditionalFormatting sqref="F351">
    <cfRule type="cellIs" priority="95" dxfId="172" operator="equal" stopIfTrue="1">
      <formula>"ЧУЖДИ СРЕДСТВА"</formula>
    </cfRule>
    <cfRule type="cellIs" priority="96" dxfId="171" operator="equal" stopIfTrue="1">
      <formula>"СЕС - ДМП"</formula>
    </cfRule>
    <cfRule type="cellIs" priority="97" dxfId="170" operator="equal" stopIfTrue="1">
      <formula>"СЕС - РА"</formula>
    </cfRule>
    <cfRule type="cellIs" priority="98" dxfId="169" operator="equal" stopIfTrue="1">
      <formula>"СЕС - ДЕС"</formula>
    </cfRule>
    <cfRule type="cellIs" priority="99" dxfId="168" operator="equal" stopIfTrue="1">
      <formula>"СЕС - КСФ"</formula>
    </cfRule>
  </conditionalFormatting>
  <conditionalFormatting sqref="F434">
    <cfRule type="cellIs" priority="94" dxfId="178" operator="equal" stopIfTrue="1">
      <formula>0</formula>
    </cfRule>
  </conditionalFormatting>
  <conditionalFormatting sqref="E436">
    <cfRule type="cellIs" priority="89" dxfId="168" operator="equal" stopIfTrue="1">
      <formula>98</formula>
    </cfRule>
    <cfRule type="cellIs" priority="90" dxfId="169" operator="equal" stopIfTrue="1">
      <formula>96</formula>
    </cfRule>
    <cfRule type="cellIs" priority="91" dxfId="170" operator="equal" stopIfTrue="1">
      <formula>42</formula>
    </cfRule>
    <cfRule type="cellIs" priority="92" dxfId="171" operator="equal" stopIfTrue="1">
      <formula>97</formula>
    </cfRule>
    <cfRule type="cellIs" priority="93" dxfId="172" operator="equal" stopIfTrue="1">
      <formula>33</formula>
    </cfRule>
  </conditionalFormatting>
  <conditionalFormatting sqref="F436">
    <cfRule type="cellIs" priority="84" dxfId="172" operator="equal" stopIfTrue="1">
      <formula>"ЧУЖДИ СРЕДСТВА"</formula>
    </cfRule>
    <cfRule type="cellIs" priority="85" dxfId="171" operator="equal" stopIfTrue="1">
      <formula>"СЕС - ДМП"</formula>
    </cfRule>
    <cfRule type="cellIs" priority="86" dxfId="170" operator="equal" stopIfTrue="1">
      <formula>"СЕС - РА"</formula>
    </cfRule>
    <cfRule type="cellIs" priority="87" dxfId="169" operator="equal" stopIfTrue="1">
      <formula>"СЕС - ДЕС"</formula>
    </cfRule>
    <cfRule type="cellIs" priority="88" dxfId="168" operator="equal" stopIfTrue="1">
      <formula>"СЕС - КСФ"</formula>
    </cfRule>
  </conditionalFormatting>
  <conditionalFormatting sqref="E443">
    <cfRule type="cellIs" priority="83" dxfId="179" operator="notEqual" stopIfTrue="1">
      <formula>0</formula>
    </cfRule>
  </conditionalFormatting>
  <conditionalFormatting sqref="F443">
    <cfRule type="cellIs" priority="82" dxfId="179" operator="notEqual" stopIfTrue="1">
      <formula>0</formula>
    </cfRule>
  </conditionalFormatting>
  <conditionalFormatting sqref="G443">
    <cfRule type="cellIs" priority="81" dxfId="179" operator="notEqual" stopIfTrue="1">
      <formula>0</formula>
    </cfRule>
  </conditionalFormatting>
  <conditionalFormatting sqref="H443">
    <cfRule type="cellIs" priority="80" dxfId="179" operator="notEqual" stopIfTrue="1">
      <formula>0</formula>
    </cfRule>
  </conditionalFormatting>
  <conditionalFormatting sqref="I443">
    <cfRule type="cellIs" priority="79" dxfId="179" operator="notEqual" stopIfTrue="1">
      <formula>0</formula>
    </cfRule>
  </conditionalFormatting>
  <conditionalFormatting sqref="J443">
    <cfRule type="cellIs" priority="78" dxfId="179" operator="notEqual" stopIfTrue="1">
      <formula>0</formula>
    </cfRule>
  </conditionalFormatting>
  <conditionalFormatting sqref="K443">
    <cfRule type="cellIs" priority="77" dxfId="179" operator="notEqual" stopIfTrue="1">
      <formula>0</formula>
    </cfRule>
  </conditionalFormatting>
  <conditionalFormatting sqref="L443">
    <cfRule type="cellIs" priority="76" dxfId="179" operator="notEqual" stopIfTrue="1">
      <formula>0</formula>
    </cfRule>
  </conditionalFormatting>
  <conditionalFormatting sqref="E594">
    <cfRule type="cellIs" priority="75" dxfId="179" operator="notEqual" stopIfTrue="1">
      <formula>0</formula>
    </cfRule>
  </conditionalFormatting>
  <conditionalFormatting sqref="F594:G594">
    <cfRule type="cellIs" priority="74" dxfId="179" operator="notEqual" stopIfTrue="1">
      <formula>0</formula>
    </cfRule>
  </conditionalFormatting>
  <conditionalFormatting sqref="H594">
    <cfRule type="cellIs" priority="73" dxfId="179" operator="notEqual" stopIfTrue="1">
      <formula>0</formula>
    </cfRule>
  </conditionalFormatting>
  <conditionalFormatting sqref="I594">
    <cfRule type="cellIs" priority="72" dxfId="179" operator="notEqual" stopIfTrue="1">
      <formula>0</formula>
    </cfRule>
  </conditionalFormatting>
  <conditionalFormatting sqref="J594:K594">
    <cfRule type="cellIs" priority="71" dxfId="179" operator="notEqual" stopIfTrue="1">
      <formula>0</formula>
    </cfRule>
  </conditionalFormatting>
  <conditionalFormatting sqref="L594">
    <cfRule type="cellIs" priority="70" dxfId="179" operator="notEqual" stopIfTrue="1">
      <formula>0</formula>
    </cfRule>
  </conditionalFormatting>
  <conditionalFormatting sqref="F450">
    <cfRule type="cellIs" priority="68" dxfId="178" operator="equal" stopIfTrue="1">
      <formula>0</formula>
    </cfRule>
  </conditionalFormatting>
  <conditionalFormatting sqref="E452">
    <cfRule type="cellIs" priority="63" dxfId="168" operator="equal" stopIfTrue="1">
      <formula>98</formula>
    </cfRule>
    <cfRule type="cellIs" priority="64" dxfId="169" operator="equal" stopIfTrue="1">
      <formula>96</formula>
    </cfRule>
    <cfRule type="cellIs" priority="65" dxfId="170" operator="equal" stopIfTrue="1">
      <formula>42</formula>
    </cfRule>
    <cfRule type="cellIs" priority="66" dxfId="171" operator="equal" stopIfTrue="1">
      <formula>97</formula>
    </cfRule>
    <cfRule type="cellIs" priority="67" dxfId="172" operator="equal" stopIfTrue="1">
      <formula>33</formula>
    </cfRule>
  </conditionalFormatting>
  <conditionalFormatting sqref="F452">
    <cfRule type="cellIs" priority="58" dxfId="172" operator="equal" stopIfTrue="1">
      <formula>"ЧУЖДИ СРЕДСТВА"</formula>
    </cfRule>
    <cfRule type="cellIs" priority="59" dxfId="171" operator="equal" stopIfTrue="1">
      <formula>"СЕС - ДМП"</formula>
    </cfRule>
    <cfRule type="cellIs" priority="60" dxfId="170" operator="equal" stopIfTrue="1">
      <formula>"СЕС - РА"</formula>
    </cfRule>
    <cfRule type="cellIs" priority="61" dxfId="169" operator="equal" stopIfTrue="1">
      <formula>"СЕС - ДЕС"</formula>
    </cfRule>
    <cfRule type="cellIs" priority="62" dxfId="168" operator="equal" stopIfTrue="1">
      <formula>"СЕС - КСФ"</formula>
    </cfRule>
  </conditionalFormatting>
  <conditionalFormatting sqref="I9:J9">
    <cfRule type="cellIs" priority="53" dxfId="173" operator="between" stopIfTrue="1">
      <formula>1000000000000</formula>
      <formula>9999999999999990</formula>
    </cfRule>
    <cfRule type="cellIs" priority="54" dxfId="174" operator="between" stopIfTrue="1">
      <formula>10000000000</formula>
      <formula>999999999999</formula>
    </cfRule>
    <cfRule type="cellIs" priority="55" dxfId="175" operator="between" stopIfTrue="1">
      <formula>1000000</formula>
      <formula>99999999</formula>
    </cfRule>
    <cfRule type="cellIs" priority="56" dxfId="180" operator="between" stopIfTrue="1">
      <formula>100</formula>
      <formula>9900</formula>
    </cfRule>
  </conditionalFormatting>
  <conditionalFormatting sqref="G169">
    <cfRule type="cellIs" priority="50" dxfId="48" operator="greaterThan" stopIfTrue="1">
      <formula>$G$25</formula>
    </cfRule>
  </conditionalFormatting>
  <conditionalFormatting sqref="J169">
    <cfRule type="cellIs" priority="49" dxfId="48" operator="greaterThan" stopIfTrue="1">
      <formula>$J$25</formula>
    </cfRule>
  </conditionalFormatting>
  <conditionalFormatting sqref="F613">
    <cfRule type="cellIs" priority="48" dxfId="178" operator="equal" stopIfTrue="1">
      <formula>0</formula>
    </cfRule>
  </conditionalFormatting>
  <conditionalFormatting sqref="E615">
    <cfRule type="cellIs" priority="43" dxfId="168" operator="equal" stopIfTrue="1">
      <formula>98</formula>
    </cfRule>
    <cfRule type="cellIs" priority="44" dxfId="169" operator="equal" stopIfTrue="1">
      <formula>96</formula>
    </cfRule>
    <cfRule type="cellIs" priority="45" dxfId="170" operator="equal" stopIfTrue="1">
      <formula>42</formula>
    </cfRule>
    <cfRule type="cellIs" priority="46" dxfId="171" operator="equal" stopIfTrue="1">
      <formula>97</formula>
    </cfRule>
    <cfRule type="cellIs" priority="47" dxfId="172" operator="equal" stopIfTrue="1">
      <formula>33</formula>
    </cfRule>
  </conditionalFormatting>
  <conditionalFormatting sqref="F615">
    <cfRule type="cellIs" priority="38" dxfId="172" operator="equal" stopIfTrue="1">
      <formula>"ЧУЖДИ СРЕДСТВА"</formula>
    </cfRule>
    <cfRule type="cellIs" priority="39" dxfId="171" operator="equal" stopIfTrue="1">
      <formula>"СЕС - ДМП"</formula>
    </cfRule>
    <cfRule type="cellIs" priority="40" dxfId="170" operator="equal" stopIfTrue="1">
      <formula>"СЕС - РА"</formula>
    </cfRule>
    <cfRule type="cellIs" priority="41" dxfId="169" operator="equal" stopIfTrue="1">
      <formula>"СЕС - ДЕС"</formula>
    </cfRule>
    <cfRule type="cellIs" priority="42" dxfId="168" operator="equal" stopIfTrue="1">
      <formula>"СЕС - КСФ"</formula>
    </cfRule>
  </conditionalFormatting>
  <conditionalFormatting sqref="D622">
    <cfRule type="cellIs" priority="37" dxfId="0" operator="notEqual" stopIfTrue="1">
      <formula>"ИЗБЕРЕТЕ ДЕЙНОСТ"</formula>
    </cfRule>
  </conditionalFormatting>
  <conditionalFormatting sqref="D740">
    <cfRule type="cellIs" priority="36" dxfId="181" operator="equal" stopIfTrue="1">
      <formula>0</formula>
    </cfRule>
  </conditionalFormatting>
  <conditionalFormatting sqref="C622">
    <cfRule type="cellIs" priority="35" dxfId="0" operator="notEqual" stopIfTrue="1">
      <formula>0</formula>
    </cfRule>
  </conditionalFormatting>
  <conditionalFormatting sqref="D620">
    <cfRule type="cellIs" priority="34" dxfId="0" operator="notEqual" stopIfTrue="1">
      <formula>"ИЗБЕРЕТЕ ДЕЙНОСТ"</formula>
    </cfRule>
  </conditionalFormatting>
  <conditionalFormatting sqref="C620">
    <cfRule type="cellIs" priority="33" dxfId="0" operator="notEqual" stopIfTrue="1">
      <formula>0</formula>
    </cfRule>
  </conditionalFormatting>
  <conditionalFormatting sqref="F751">
    <cfRule type="cellIs" priority="32" dxfId="178" operator="equal" stopIfTrue="1">
      <formula>0</formula>
    </cfRule>
  </conditionalFormatting>
  <conditionalFormatting sqref="E753">
    <cfRule type="cellIs" priority="27" dxfId="168" operator="equal" stopIfTrue="1">
      <formula>98</formula>
    </cfRule>
    <cfRule type="cellIs" priority="28" dxfId="169" operator="equal" stopIfTrue="1">
      <formula>96</formula>
    </cfRule>
    <cfRule type="cellIs" priority="29" dxfId="170" operator="equal" stopIfTrue="1">
      <formula>42</formula>
    </cfRule>
    <cfRule type="cellIs" priority="30" dxfId="171" operator="equal" stopIfTrue="1">
      <formula>97</formula>
    </cfRule>
    <cfRule type="cellIs" priority="31" dxfId="172" operator="equal" stopIfTrue="1">
      <formula>33</formula>
    </cfRule>
  </conditionalFormatting>
  <conditionalFormatting sqref="F753">
    <cfRule type="cellIs" priority="22" dxfId="172" operator="equal" stopIfTrue="1">
      <formula>"ЧУЖДИ СРЕДСТВА"</formula>
    </cfRule>
    <cfRule type="cellIs" priority="23" dxfId="171" operator="equal" stopIfTrue="1">
      <formula>"СЕС - ДМП"</formula>
    </cfRule>
    <cfRule type="cellIs" priority="24" dxfId="170" operator="equal" stopIfTrue="1">
      <formula>"СЕС - РА"</formula>
    </cfRule>
    <cfRule type="cellIs" priority="25" dxfId="169" operator="equal" stopIfTrue="1">
      <formula>"СЕС - ДЕС"</formula>
    </cfRule>
    <cfRule type="cellIs" priority="26" dxfId="168" operator="equal" stopIfTrue="1">
      <formula>"СЕС - КСФ"</formula>
    </cfRule>
  </conditionalFormatting>
  <conditionalFormatting sqref="D760">
    <cfRule type="cellIs" priority="21" dxfId="0" operator="notEqual" stopIfTrue="1">
      <formula>"ИЗБЕРЕТЕ ДЕЙНОСТ"</formula>
    </cfRule>
  </conditionalFormatting>
  <conditionalFormatting sqref="D878">
    <cfRule type="cellIs" priority="20" dxfId="181" operator="equal" stopIfTrue="1">
      <formula>0</formula>
    </cfRule>
  </conditionalFormatting>
  <conditionalFormatting sqref="C760">
    <cfRule type="cellIs" priority="19" dxfId="0" operator="notEqual" stopIfTrue="1">
      <formula>0</formula>
    </cfRule>
  </conditionalFormatting>
  <conditionalFormatting sqref="D758">
    <cfRule type="cellIs" priority="18" dxfId="0" operator="notEqual" stopIfTrue="1">
      <formula>"ИЗБЕРЕТЕ ДЕЙНОСТ"</formula>
    </cfRule>
  </conditionalFormatting>
  <conditionalFormatting sqref="C758">
    <cfRule type="cellIs" priority="17" dxfId="0" operator="notEqual" stopIfTrue="1">
      <formula>0</formula>
    </cfRule>
  </conditionalFormatting>
  <conditionalFormatting sqref="F889">
    <cfRule type="cellIs" priority="16" dxfId="178" operator="equal" stopIfTrue="1">
      <formula>0</formula>
    </cfRule>
  </conditionalFormatting>
  <conditionalFormatting sqref="E891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891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D898">
    <cfRule type="cellIs" priority="5" dxfId="0" operator="notEqual" stopIfTrue="1">
      <formula>"ИЗБЕРЕТЕ ДЕЙНОСТ"</formula>
    </cfRule>
  </conditionalFormatting>
  <conditionalFormatting sqref="D1016">
    <cfRule type="cellIs" priority="4" dxfId="181" operator="equal" stopIfTrue="1">
      <formula>0</formula>
    </cfRule>
  </conditionalFormatting>
  <conditionalFormatting sqref="C898">
    <cfRule type="cellIs" priority="3" dxfId="0" operator="notEqual" stopIfTrue="1">
      <formula>0</formula>
    </cfRule>
  </conditionalFormatting>
  <conditionalFormatting sqref="D896">
    <cfRule type="cellIs" priority="2" dxfId="0" operator="notEqual" stopIfTrue="1">
      <formula>"ИЗБЕРЕТЕ ДЕЙНОСТ"</formula>
    </cfRule>
  </conditionalFormatting>
  <conditionalFormatting sqref="C89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">
      <formula1>OP_LIST</formula1>
    </dataValidation>
    <dataValidation type="list" allowBlank="1" showInputMessage="1" showErrorMessage="1" promptTitle="ВЪВЕДЕТЕ ДЕЙНОСТ" sqref="D622 D760 D89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80">
        <f>$B$7</f>
        <v>0</v>
      </c>
      <c r="J14" s="1781"/>
      <c r="K14" s="178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67">
        <f>$B$12</f>
        <v>0</v>
      </c>
      <c r="J19" s="1768"/>
      <c r="K19" s="1769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70" t="s">
        <v>2054</v>
      </c>
      <c r="M23" s="1771"/>
      <c r="N23" s="1771"/>
      <c r="O23" s="1772"/>
      <c r="P23" s="1773" t="s">
        <v>2055</v>
      </c>
      <c r="Q23" s="1774"/>
      <c r="R23" s="1774"/>
      <c r="S23" s="177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6" t="s">
        <v>761</v>
      </c>
      <c r="K30" s="177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5" t="s">
        <v>764</v>
      </c>
      <c r="K33" s="176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8" t="s">
        <v>199</v>
      </c>
      <c r="K39" s="177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3" t="s">
        <v>204</v>
      </c>
      <c r="K47" s="1764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5" t="s">
        <v>205</v>
      </c>
      <c r="K48" s="176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7" t="s">
        <v>279</v>
      </c>
      <c r="K66" s="175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7" t="s">
        <v>739</v>
      </c>
      <c r="K70" s="175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7" t="s">
        <v>224</v>
      </c>
      <c r="K76" s="175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7" t="s">
        <v>226</v>
      </c>
      <c r="K79" s="1758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1" t="s">
        <v>1688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7" t="s">
        <v>229</v>
      </c>
      <c r="K83" s="175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7" t="s">
        <v>241</v>
      </c>
      <c r="K99" s="1758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7" t="s">
        <v>242</v>
      </c>
      <c r="K100" s="1758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7" t="s">
        <v>243</v>
      </c>
      <c r="K101" s="1758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7" t="s">
        <v>244</v>
      </c>
      <c r="K102" s="175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7" t="s">
        <v>1689</v>
      </c>
      <c r="K109" s="175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7" t="s">
        <v>1686</v>
      </c>
      <c r="K113" s="1758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7" t="s">
        <v>1687</v>
      </c>
      <c r="K114" s="1758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7" t="s">
        <v>280</v>
      </c>
      <c r="K116" s="175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9" t="s">
        <v>255</v>
      </c>
      <c r="K119" s="176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9" t="s">
        <v>256</v>
      </c>
      <c r="K120" s="176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9" t="s">
        <v>642</v>
      </c>
      <c r="K128" s="176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9" t="s">
        <v>702</v>
      </c>
      <c r="K131" s="176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7" t="s">
        <v>703</v>
      </c>
      <c r="K132" s="175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3" t="s">
        <v>933</v>
      </c>
      <c r="K137" s="175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5" t="s">
        <v>711</v>
      </c>
      <c r="K141" s="175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5" t="s">
        <v>711</v>
      </c>
      <c r="K142" s="175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78" operator="equal" stopIfTrue="1">
      <formula>0</formula>
    </cfRule>
  </conditionalFormatting>
  <conditionalFormatting sqref="L21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M21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8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2017-04-07T06:10:29Z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